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 activeTab="1"/>
  </bookViews>
  <sheets>
    <sheet name="1ra Quincena" sheetId="4" r:id="rId1"/>
    <sheet name="2da Quincena" sheetId="5" r:id="rId2"/>
  </sheets>
  <calcPr calcId="145621"/>
</workbook>
</file>

<file path=xl/calcChain.xml><?xml version="1.0" encoding="utf-8"?>
<calcChain xmlns="http://schemas.openxmlformats.org/spreadsheetml/2006/main">
  <c r="E74" i="5" l="1"/>
  <c r="E75" i="5" s="1"/>
  <c r="F75" i="5" s="1"/>
  <c r="F72" i="5"/>
  <c r="AA70" i="5"/>
  <c r="Z70" i="5"/>
  <c r="Y70" i="5"/>
  <c r="W70" i="5"/>
  <c r="V70" i="5"/>
  <c r="U70" i="5"/>
  <c r="T70" i="5"/>
  <c r="S70" i="5"/>
  <c r="R70" i="5"/>
  <c r="Q70" i="5"/>
  <c r="O70" i="5"/>
  <c r="N70" i="5"/>
  <c r="H70" i="5"/>
  <c r="G70" i="5"/>
  <c r="E70" i="5"/>
  <c r="AB69" i="5"/>
  <c r="X69" i="5"/>
  <c r="W69" i="5"/>
  <c r="P69" i="5"/>
  <c r="AB68" i="5"/>
  <c r="X68" i="5"/>
  <c r="W68" i="5"/>
  <c r="P68" i="5"/>
  <c r="AB67" i="5"/>
  <c r="X67" i="5"/>
  <c r="W67" i="5"/>
  <c r="P67" i="5"/>
  <c r="AB66" i="5"/>
  <c r="X66" i="5"/>
  <c r="W66" i="5"/>
  <c r="P66" i="5"/>
  <c r="AB65" i="5"/>
  <c r="AB70" i="5" s="1"/>
  <c r="X65" i="5"/>
  <c r="X70" i="5" s="1"/>
  <c r="W65" i="5"/>
  <c r="P65" i="5"/>
  <c r="P70" i="5" s="1"/>
  <c r="Y62" i="5"/>
  <c r="V62" i="5"/>
  <c r="T62" i="5"/>
  <c r="S62" i="5"/>
  <c r="R62" i="5"/>
  <c r="Q62" i="5"/>
  <c r="O62" i="5"/>
  <c r="N62" i="5"/>
  <c r="H62" i="5"/>
  <c r="G62" i="5"/>
  <c r="E62" i="5"/>
  <c r="AA61" i="5"/>
  <c r="Z61" i="5"/>
  <c r="AB61" i="5" s="1"/>
  <c r="U61" i="5"/>
  <c r="W61" i="5" s="1"/>
  <c r="X61" i="5" s="1"/>
  <c r="P61" i="5"/>
  <c r="AB60" i="5"/>
  <c r="AA60" i="5"/>
  <c r="Z60" i="5"/>
  <c r="W60" i="5"/>
  <c r="U60" i="5"/>
  <c r="P60" i="5"/>
  <c r="X60" i="5" s="1"/>
  <c r="AA59" i="5"/>
  <c r="AA62" i="5" s="1"/>
  <c r="Z59" i="5"/>
  <c r="AB59" i="5" s="1"/>
  <c r="U59" i="5"/>
  <c r="W59" i="5" s="1"/>
  <c r="X59" i="5" s="1"/>
  <c r="P59" i="5"/>
  <c r="AA58" i="5"/>
  <c r="Z58" i="5"/>
  <c r="Z62" i="5" s="1"/>
  <c r="W58" i="5"/>
  <c r="U58" i="5"/>
  <c r="U62" i="5" s="1"/>
  <c r="P58" i="5"/>
  <c r="X58" i="5" s="1"/>
  <c r="AB57" i="5"/>
  <c r="W57" i="5"/>
  <c r="P57" i="5"/>
  <c r="X57" i="5" s="1"/>
  <c r="E57" i="5"/>
  <c r="AB56" i="5"/>
  <c r="W56" i="5"/>
  <c r="W62" i="5" s="1"/>
  <c r="P56" i="5"/>
  <c r="P62" i="5" s="1"/>
  <c r="Y53" i="5"/>
  <c r="T53" i="5"/>
  <c r="S53" i="5"/>
  <c r="R53" i="5"/>
  <c r="Q53" i="5"/>
  <c r="O53" i="5"/>
  <c r="N53" i="5"/>
  <c r="M53" i="5"/>
  <c r="M72" i="5" s="1"/>
  <c r="L53" i="5"/>
  <c r="L72" i="5" s="1"/>
  <c r="K53" i="5"/>
  <c r="K72" i="5" s="1"/>
  <c r="J53" i="5"/>
  <c r="J72" i="5" s="1"/>
  <c r="I53" i="5"/>
  <c r="I72" i="5" s="1"/>
  <c r="H53" i="5"/>
  <c r="G53" i="5"/>
  <c r="E53" i="5"/>
  <c r="AB52" i="5"/>
  <c r="AA52" i="5"/>
  <c r="Z52" i="5"/>
  <c r="W52" i="5"/>
  <c r="U52" i="5"/>
  <c r="P52" i="5"/>
  <c r="X52" i="5" s="1"/>
  <c r="AA51" i="5"/>
  <c r="Z51" i="5"/>
  <c r="AB51" i="5" s="1"/>
  <c r="U51" i="5"/>
  <c r="W51" i="5" s="1"/>
  <c r="X51" i="5" s="1"/>
  <c r="P51" i="5"/>
  <c r="AA50" i="5"/>
  <c r="Z50" i="5"/>
  <c r="AB50" i="5" s="1"/>
  <c r="W50" i="5"/>
  <c r="U50" i="5"/>
  <c r="P50" i="5"/>
  <c r="X50" i="5" s="1"/>
  <c r="AA49" i="5"/>
  <c r="Z49" i="5"/>
  <c r="AB49" i="5" s="1"/>
  <c r="U49" i="5"/>
  <c r="W49" i="5" s="1"/>
  <c r="X49" i="5" s="1"/>
  <c r="P49" i="5"/>
  <c r="AA48" i="5"/>
  <c r="Z48" i="5"/>
  <c r="AB48" i="5" s="1"/>
  <c r="W48" i="5"/>
  <c r="U48" i="5"/>
  <c r="P48" i="5"/>
  <c r="X48" i="5" s="1"/>
  <c r="AA47" i="5"/>
  <c r="Z47" i="5"/>
  <c r="AB47" i="5" s="1"/>
  <c r="U47" i="5"/>
  <c r="W47" i="5" s="1"/>
  <c r="X47" i="5" s="1"/>
  <c r="P47" i="5"/>
  <c r="AA46" i="5"/>
  <c r="Z46" i="5"/>
  <c r="AB46" i="5" s="1"/>
  <c r="W46" i="5"/>
  <c r="U46" i="5"/>
  <c r="P46" i="5"/>
  <c r="X46" i="5" s="1"/>
  <c r="AB45" i="5"/>
  <c r="W45" i="5"/>
  <c r="P45" i="5"/>
  <c r="X45" i="5" s="1"/>
  <c r="AA44" i="5"/>
  <c r="Z44" i="5"/>
  <c r="AB44" i="5" s="1"/>
  <c r="U44" i="5"/>
  <c r="W44" i="5" s="1"/>
  <c r="X44" i="5" s="1"/>
  <c r="P44" i="5"/>
  <c r="AA43" i="5"/>
  <c r="Z43" i="5"/>
  <c r="AB43" i="5" s="1"/>
  <c r="W43" i="5"/>
  <c r="U43" i="5"/>
  <c r="P43" i="5"/>
  <c r="X43" i="5" s="1"/>
  <c r="AA42" i="5"/>
  <c r="Z42" i="5"/>
  <c r="AB42" i="5" s="1"/>
  <c r="U42" i="5"/>
  <c r="W42" i="5" s="1"/>
  <c r="X42" i="5" s="1"/>
  <c r="P42" i="5"/>
  <c r="AA41" i="5"/>
  <c r="Z41" i="5"/>
  <c r="AB41" i="5" s="1"/>
  <c r="W41" i="5"/>
  <c r="U41" i="5"/>
  <c r="P41" i="5"/>
  <c r="X41" i="5" s="1"/>
  <c r="AA40" i="5"/>
  <c r="Z40" i="5"/>
  <c r="AB40" i="5" s="1"/>
  <c r="U40" i="5"/>
  <c r="W40" i="5" s="1"/>
  <c r="X40" i="5" s="1"/>
  <c r="P40" i="5"/>
  <c r="AA39" i="5"/>
  <c r="Z39" i="5"/>
  <c r="AB39" i="5" s="1"/>
  <c r="W39" i="5"/>
  <c r="U39" i="5"/>
  <c r="P39" i="5"/>
  <c r="X39" i="5" s="1"/>
  <c r="AA38" i="5"/>
  <c r="Z38" i="5"/>
  <c r="AB38" i="5" s="1"/>
  <c r="U38" i="5"/>
  <c r="W38" i="5" s="1"/>
  <c r="X38" i="5" s="1"/>
  <c r="P38" i="5"/>
  <c r="AA37" i="5"/>
  <c r="Z37" i="5"/>
  <c r="AB37" i="5" s="1"/>
  <c r="W37" i="5"/>
  <c r="U37" i="5"/>
  <c r="P37" i="5"/>
  <c r="X37" i="5" s="1"/>
  <c r="AA36" i="5"/>
  <c r="AB36" i="5" s="1"/>
  <c r="AB53" i="5" s="1"/>
  <c r="Z36" i="5"/>
  <c r="Z53" i="5" s="1"/>
  <c r="U36" i="5"/>
  <c r="U53" i="5" s="1"/>
  <c r="P36" i="5"/>
  <c r="P53" i="5" s="1"/>
  <c r="Y32" i="5"/>
  <c r="T32" i="5"/>
  <c r="S32" i="5"/>
  <c r="R32" i="5"/>
  <c r="Q32" i="5"/>
  <c r="O32" i="5"/>
  <c r="N32" i="5"/>
  <c r="G32" i="5"/>
  <c r="E32" i="5"/>
  <c r="AA31" i="5"/>
  <c r="Z31" i="5"/>
  <c r="AB31" i="5" s="1"/>
  <c r="W31" i="5"/>
  <c r="U31" i="5"/>
  <c r="P31" i="5"/>
  <c r="X31" i="5" s="1"/>
  <c r="AA30" i="5"/>
  <c r="Z30" i="5"/>
  <c r="AB30" i="5" s="1"/>
  <c r="U30" i="5"/>
  <c r="W30" i="5" s="1"/>
  <c r="X30" i="5" s="1"/>
  <c r="P30" i="5"/>
  <c r="AA29" i="5"/>
  <c r="Z29" i="5"/>
  <c r="Z32" i="5" s="1"/>
  <c r="W29" i="5"/>
  <c r="U29" i="5"/>
  <c r="P29" i="5"/>
  <c r="X29" i="5" s="1"/>
  <c r="AA28" i="5"/>
  <c r="AA32" i="5" s="1"/>
  <c r="Z28" i="5"/>
  <c r="AB28" i="5" s="1"/>
  <c r="U28" i="5"/>
  <c r="W28" i="5" s="1"/>
  <c r="P28" i="5"/>
  <c r="P32" i="5" s="1"/>
  <c r="Y25" i="5"/>
  <c r="V25" i="5"/>
  <c r="V72" i="5" s="1"/>
  <c r="T25" i="5"/>
  <c r="S25" i="5"/>
  <c r="R25" i="5"/>
  <c r="Q25" i="5"/>
  <c r="O25" i="5"/>
  <c r="N25" i="5"/>
  <c r="H25" i="5"/>
  <c r="H72" i="5" s="1"/>
  <c r="G25" i="5"/>
  <c r="E25" i="5"/>
  <c r="AA24" i="5"/>
  <c r="Z24" i="5"/>
  <c r="AB24" i="5" s="1"/>
  <c r="W24" i="5"/>
  <c r="U24" i="5"/>
  <c r="P24" i="5"/>
  <c r="X24" i="5" s="1"/>
  <c r="AA23" i="5"/>
  <c r="Z23" i="5"/>
  <c r="AB23" i="5" s="1"/>
  <c r="U23" i="5"/>
  <c r="W23" i="5" s="1"/>
  <c r="X23" i="5" s="1"/>
  <c r="P23" i="5"/>
  <c r="AA22" i="5"/>
  <c r="Z22" i="5"/>
  <c r="AB22" i="5" s="1"/>
  <c r="W22" i="5"/>
  <c r="U22" i="5"/>
  <c r="P22" i="5"/>
  <c r="X22" i="5" s="1"/>
  <c r="AA21" i="5"/>
  <c r="AB21" i="5" s="1"/>
  <c r="Z21" i="5"/>
  <c r="U21" i="5"/>
  <c r="W21" i="5" s="1"/>
  <c r="X21" i="5" s="1"/>
  <c r="P21" i="5"/>
  <c r="AA20" i="5"/>
  <c r="Z20" i="5"/>
  <c r="AB20" i="5" s="1"/>
  <c r="W20" i="5"/>
  <c r="U20" i="5"/>
  <c r="P20" i="5"/>
  <c r="X20" i="5" s="1"/>
  <c r="AA19" i="5"/>
  <c r="Z19" i="5"/>
  <c r="AB19" i="5" s="1"/>
  <c r="U19" i="5"/>
  <c r="W19" i="5" s="1"/>
  <c r="X19" i="5" s="1"/>
  <c r="P19" i="5"/>
  <c r="AA18" i="5"/>
  <c r="Z18" i="5"/>
  <c r="AB18" i="5" s="1"/>
  <c r="W18" i="5"/>
  <c r="U18" i="5"/>
  <c r="P18" i="5"/>
  <c r="X18" i="5" s="1"/>
  <c r="AA17" i="5"/>
  <c r="AB17" i="5" s="1"/>
  <c r="Z17" i="5"/>
  <c r="U17" i="5"/>
  <c r="W17" i="5" s="1"/>
  <c r="X17" i="5" s="1"/>
  <c r="P17" i="5"/>
  <c r="AA16" i="5"/>
  <c r="Z16" i="5"/>
  <c r="AB16" i="5" s="1"/>
  <c r="W16" i="5"/>
  <c r="U16" i="5"/>
  <c r="P16" i="5"/>
  <c r="X16" i="5" s="1"/>
  <c r="AA15" i="5"/>
  <c r="Z15" i="5"/>
  <c r="AB15" i="5" s="1"/>
  <c r="U15" i="5"/>
  <c r="W15" i="5" s="1"/>
  <c r="X15" i="5" s="1"/>
  <c r="P15" i="5"/>
  <c r="AB14" i="5"/>
  <c r="P14" i="5"/>
  <c r="AA13" i="5"/>
  <c r="Z13" i="5"/>
  <c r="AB13" i="5" s="1"/>
  <c r="W13" i="5"/>
  <c r="U13" i="5"/>
  <c r="P13" i="5"/>
  <c r="X13" i="5" s="1"/>
  <c r="AA12" i="5"/>
  <c r="AA25" i="5" s="1"/>
  <c r="Z12" i="5"/>
  <c r="AB12" i="5" s="1"/>
  <c r="U12" i="5"/>
  <c r="W12" i="5" s="1"/>
  <c r="P12" i="5"/>
  <c r="P25" i="5" s="1"/>
  <c r="Y9" i="5"/>
  <c r="Y72" i="5" s="1"/>
  <c r="T9" i="5"/>
  <c r="T72" i="5" s="1"/>
  <c r="S9" i="5"/>
  <c r="S72" i="5" s="1"/>
  <c r="R9" i="5"/>
  <c r="R72" i="5" s="1"/>
  <c r="Q9" i="5"/>
  <c r="Q72" i="5" s="1"/>
  <c r="O9" i="5"/>
  <c r="O72" i="5" s="1"/>
  <c r="N9" i="5"/>
  <c r="N72" i="5" s="1"/>
  <c r="G9" i="5"/>
  <c r="G72" i="5" s="1"/>
  <c r="E9" i="5"/>
  <c r="E72" i="5" s="1"/>
  <c r="AA8" i="5"/>
  <c r="Z8" i="5"/>
  <c r="AB8" i="5" s="1"/>
  <c r="W8" i="5"/>
  <c r="U8" i="5"/>
  <c r="P8" i="5"/>
  <c r="X8" i="5" s="1"/>
  <c r="AA7" i="5"/>
  <c r="AA9" i="5" s="1"/>
  <c r="Z7" i="5"/>
  <c r="U7" i="5"/>
  <c r="U9" i="5" s="1"/>
  <c r="P7" i="5"/>
  <c r="P9" i="5" s="1"/>
  <c r="P72" i="5" s="1"/>
  <c r="AB25" i="5" l="1"/>
  <c r="X28" i="5"/>
  <c r="X32" i="5" s="1"/>
  <c r="W32" i="5"/>
  <c r="W25" i="5"/>
  <c r="X12" i="5"/>
  <c r="X25" i="5" s="1"/>
  <c r="W7" i="5"/>
  <c r="AB7" i="5"/>
  <c r="AB9" i="5" s="1"/>
  <c r="U25" i="5"/>
  <c r="U72" i="5" s="1"/>
  <c r="AA53" i="5"/>
  <c r="AA72" i="5" s="1"/>
  <c r="X56" i="5"/>
  <c r="X62" i="5" s="1"/>
  <c r="F74" i="5"/>
  <c r="F76" i="5" s="1"/>
  <c r="Z9" i="5"/>
  <c r="Z72" i="5" s="1"/>
  <c r="Z25" i="5"/>
  <c r="AB29" i="5"/>
  <c r="AB32" i="5" s="1"/>
  <c r="U32" i="5"/>
  <c r="AB58" i="5"/>
  <c r="AB62" i="5" s="1"/>
  <c r="W36" i="5"/>
  <c r="E74" i="4"/>
  <c r="E75" i="4" s="1"/>
  <c r="F75" i="4" s="1"/>
  <c r="F72" i="4"/>
  <c r="AA70" i="4"/>
  <c r="Z70" i="4"/>
  <c r="Y70" i="4"/>
  <c r="V70" i="4"/>
  <c r="U70" i="4"/>
  <c r="T70" i="4"/>
  <c r="S70" i="4"/>
  <c r="R70" i="4"/>
  <c r="Q70" i="4"/>
  <c r="O70" i="4"/>
  <c r="N70" i="4"/>
  <c r="H70" i="4"/>
  <c r="G70" i="4"/>
  <c r="E70" i="4"/>
  <c r="AB69" i="4"/>
  <c r="X69" i="4"/>
  <c r="W69" i="4"/>
  <c r="P69" i="4"/>
  <c r="AB68" i="4"/>
  <c r="X68" i="4"/>
  <c r="W68" i="4"/>
  <c r="P68" i="4"/>
  <c r="AB67" i="4"/>
  <c r="X67" i="4"/>
  <c r="W67" i="4"/>
  <c r="P67" i="4"/>
  <c r="AB66" i="4"/>
  <c r="X66" i="4"/>
  <c r="W66" i="4"/>
  <c r="P66" i="4"/>
  <c r="AB65" i="4"/>
  <c r="AB70" i="4" s="1"/>
  <c r="X65" i="4"/>
  <c r="X70" i="4" s="1"/>
  <c r="W65" i="4"/>
  <c r="W70" i="4" s="1"/>
  <c r="P65" i="4"/>
  <c r="P70" i="4" s="1"/>
  <c r="Y62" i="4"/>
  <c r="V62" i="4"/>
  <c r="T62" i="4"/>
  <c r="S62" i="4"/>
  <c r="R62" i="4"/>
  <c r="Q62" i="4"/>
  <c r="O62" i="4"/>
  <c r="N62" i="4"/>
  <c r="H62" i="4"/>
  <c r="G62" i="4"/>
  <c r="E62" i="4"/>
  <c r="AA61" i="4"/>
  <c r="Z61" i="4"/>
  <c r="AB61" i="4" s="1"/>
  <c r="U61" i="4"/>
  <c r="W61" i="4" s="1"/>
  <c r="P61" i="4"/>
  <c r="X61" i="4" s="1"/>
  <c r="AA60" i="4"/>
  <c r="Z60" i="4"/>
  <c r="AB60" i="4" s="1"/>
  <c r="U60" i="4"/>
  <c r="W60" i="4" s="1"/>
  <c r="P60" i="4"/>
  <c r="X60" i="4" s="1"/>
  <c r="AA59" i="4"/>
  <c r="Z59" i="4"/>
  <c r="AB59" i="4" s="1"/>
  <c r="X59" i="4"/>
  <c r="W59" i="4"/>
  <c r="U59" i="4"/>
  <c r="P59" i="4"/>
  <c r="AB58" i="4"/>
  <c r="AA58" i="4"/>
  <c r="Z58" i="4"/>
  <c r="W58" i="4"/>
  <c r="U58" i="4"/>
  <c r="P58" i="4"/>
  <c r="X58" i="4" s="1"/>
  <c r="AA57" i="4"/>
  <c r="AA62" i="4" s="1"/>
  <c r="Z57" i="4"/>
  <c r="Z62" i="4" s="1"/>
  <c r="U57" i="4"/>
  <c r="W57" i="4" s="1"/>
  <c r="P57" i="4"/>
  <c r="X57" i="4" s="1"/>
  <c r="AB56" i="4"/>
  <c r="W56" i="4"/>
  <c r="W62" i="4" s="1"/>
  <c r="P56" i="4"/>
  <c r="X56" i="4" s="1"/>
  <c r="Y53" i="4"/>
  <c r="T53" i="4"/>
  <c r="S53" i="4"/>
  <c r="R53" i="4"/>
  <c r="Q53" i="4"/>
  <c r="O53" i="4"/>
  <c r="N53" i="4"/>
  <c r="M53" i="4"/>
  <c r="M72" i="4" s="1"/>
  <c r="L53" i="4"/>
  <c r="L72" i="4" s="1"/>
  <c r="K53" i="4"/>
  <c r="K72" i="4" s="1"/>
  <c r="J53" i="4"/>
  <c r="J72" i="4" s="1"/>
  <c r="I53" i="4"/>
  <c r="I72" i="4" s="1"/>
  <c r="H53" i="4"/>
  <c r="G53" i="4"/>
  <c r="E53" i="4"/>
  <c r="AA52" i="4"/>
  <c r="AB52" i="4" s="1"/>
  <c r="Z52" i="4"/>
  <c r="U52" i="4"/>
  <c r="W52" i="4" s="1"/>
  <c r="P52" i="4"/>
  <c r="AA51" i="4"/>
  <c r="Z51" i="4"/>
  <c r="AB51" i="4" s="1"/>
  <c r="U51" i="4"/>
  <c r="W51" i="4" s="1"/>
  <c r="P51" i="4"/>
  <c r="AA50" i="4"/>
  <c r="Z50" i="4"/>
  <c r="AB50" i="4" s="1"/>
  <c r="U50" i="4"/>
  <c r="W50" i="4" s="1"/>
  <c r="P50" i="4"/>
  <c r="AB49" i="4"/>
  <c r="AA49" i="4"/>
  <c r="Z49" i="4"/>
  <c r="W49" i="4"/>
  <c r="X49" i="4" s="1"/>
  <c r="U49" i="4"/>
  <c r="P49" i="4"/>
  <c r="AA48" i="4"/>
  <c r="Z48" i="4"/>
  <c r="AB48" i="4" s="1"/>
  <c r="U48" i="4"/>
  <c r="W48" i="4" s="1"/>
  <c r="P48" i="4"/>
  <c r="X48" i="4" s="1"/>
  <c r="AA47" i="4"/>
  <c r="Z47" i="4"/>
  <c r="AB47" i="4" s="1"/>
  <c r="U47" i="4"/>
  <c r="W47" i="4" s="1"/>
  <c r="P47" i="4"/>
  <c r="X47" i="4" s="1"/>
  <c r="AA46" i="4"/>
  <c r="Z46" i="4"/>
  <c r="AB46" i="4" s="1"/>
  <c r="U46" i="4"/>
  <c r="W46" i="4" s="1"/>
  <c r="P46" i="4"/>
  <c r="X46" i="4" s="1"/>
  <c r="AB45" i="4"/>
  <c r="W45" i="4"/>
  <c r="P45" i="4"/>
  <c r="X45" i="4" s="1"/>
  <c r="AB44" i="4"/>
  <c r="AA44" i="4"/>
  <c r="Z44" i="4"/>
  <c r="W44" i="4"/>
  <c r="U44" i="4"/>
  <c r="P44" i="4"/>
  <c r="X44" i="4" s="1"/>
  <c r="AA43" i="4"/>
  <c r="Z43" i="4"/>
  <c r="AB43" i="4" s="1"/>
  <c r="U43" i="4"/>
  <c r="W43" i="4" s="1"/>
  <c r="P43" i="4"/>
  <c r="X43" i="4" s="1"/>
  <c r="AA42" i="4"/>
  <c r="Z42" i="4"/>
  <c r="AB42" i="4" s="1"/>
  <c r="U42" i="4"/>
  <c r="W42" i="4" s="1"/>
  <c r="P42" i="4"/>
  <c r="X42" i="4" s="1"/>
  <c r="AA41" i="4"/>
  <c r="Z41" i="4"/>
  <c r="AB41" i="4" s="1"/>
  <c r="U41" i="4"/>
  <c r="W41" i="4" s="1"/>
  <c r="X41" i="4" s="1"/>
  <c r="P41" i="4"/>
  <c r="AB40" i="4"/>
  <c r="AA40" i="4"/>
  <c r="Z40" i="4"/>
  <c r="W40" i="4"/>
  <c r="U40" i="4"/>
  <c r="P40" i="4"/>
  <c r="X40" i="4" s="1"/>
  <c r="AA39" i="4"/>
  <c r="Z39" i="4"/>
  <c r="AB39" i="4" s="1"/>
  <c r="U39" i="4"/>
  <c r="W39" i="4" s="1"/>
  <c r="P39" i="4"/>
  <c r="AA38" i="4"/>
  <c r="Z38" i="4"/>
  <c r="AB38" i="4" s="1"/>
  <c r="U38" i="4"/>
  <c r="W38" i="4" s="1"/>
  <c r="P38" i="4"/>
  <c r="AA37" i="4"/>
  <c r="Z37" i="4"/>
  <c r="AB37" i="4" s="1"/>
  <c r="U37" i="4"/>
  <c r="W37" i="4" s="1"/>
  <c r="X37" i="4" s="1"/>
  <c r="P37" i="4"/>
  <c r="AB36" i="4"/>
  <c r="AA36" i="4"/>
  <c r="AA53" i="4" s="1"/>
  <c r="Z36" i="4"/>
  <c r="Z53" i="4" s="1"/>
  <c r="W36" i="4"/>
  <c r="U36" i="4"/>
  <c r="U53" i="4" s="1"/>
  <c r="P36" i="4"/>
  <c r="X36" i="4" s="1"/>
  <c r="Y32" i="4"/>
  <c r="T32" i="4"/>
  <c r="S32" i="4"/>
  <c r="R32" i="4"/>
  <c r="Q32" i="4"/>
  <c r="O32" i="4"/>
  <c r="N32" i="4"/>
  <c r="G32" i="4"/>
  <c r="E32" i="4"/>
  <c r="AA31" i="4"/>
  <c r="Z31" i="4"/>
  <c r="AB31" i="4" s="1"/>
  <c r="U31" i="4"/>
  <c r="W31" i="4" s="1"/>
  <c r="P31" i="4"/>
  <c r="AA30" i="4"/>
  <c r="Z30" i="4"/>
  <c r="AB30" i="4" s="1"/>
  <c r="U30" i="4"/>
  <c r="W30" i="4" s="1"/>
  <c r="P30" i="4"/>
  <c r="AA29" i="4"/>
  <c r="Z29" i="4"/>
  <c r="AB29" i="4" s="1"/>
  <c r="U29" i="4"/>
  <c r="W29" i="4" s="1"/>
  <c r="P29" i="4"/>
  <c r="AA28" i="4"/>
  <c r="AA32" i="4" s="1"/>
  <c r="Z28" i="4"/>
  <c r="Z32" i="4" s="1"/>
  <c r="W28" i="4"/>
  <c r="W32" i="4" s="1"/>
  <c r="U28" i="4"/>
  <c r="U32" i="4" s="1"/>
  <c r="P28" i="4"/>
  <c r="P32" i="4" s="1"/>
  <c r="Y25" i="4"/>
  <c r="V25" i="4"/>
  <c r="V72" i="4" s="1"/>
  <c r="T25" i="4"/>
  <c r="S25" i="4"/>
  <c r="R25" i="4"/>
  <c r="Q25" i="4"/>
  <c r="O25" i="4"/>
  <c r="N25" i="4"/>
  <c r="H25" i="4"/>
  <c r="H72" i="4" s="1"/>
  <c r="G25" i="4"/>
  <c r="E25" i="4"/>
  <c r="AA24" i="4"/>
  <c r="Z24" i="4"/>
  <c r="AB24" i="4" s="1"/>
  <c r="U24" i="4"/>
  <c r="W24" i="4" s="1"/>
  <c r="P24" i="4"/>
  <c r="AA23" i="4"/>
  <c r="Z23" i="4"/>
  <c r="AB23" i="4" s="1"/>
  <c r="W23" i="4"/>
  <c r="U23" i="4"/>
  <c r="P23" i="4"/>
  <c r="X23" i="4" s="1"/>
  <c r="AA22" i="4"/>
  <c r="Z22" i="4"/>
  <c r="AB22" i="4" s="1"/>
  <c r="U22" i="4"/>
  <c r="W22" i="4" s="1"/>
  <c r="X22" i="4" s="1"/>
  <c r="P22" i="4"/>
  <c r="AB21" i="4"/>
  <c r="AA21" i="4"/>
  <c r="Z21" i="4"/>
  <c r="W21" i="4"/>
  <c r="U21" i="4"/>
  <c r="P21" i="4"/>
  <c r="X21" i="4" s="1"/>
  <c r="AA20" i="4"/>
  <c r="Z20" i="4"/>
  <c r="AB20" i="4" s="1"/>
  <c r="U20" i="4"/>
  <c r="W20" i="4" s="1"/>
  <c r="X20" i="4" s="1"/>
  <c r="P20" i="4"/>
  <c r="AA19" i="4"/>
  <c r="Z19" i="4"/>
  <c r="AB19" i="4" s="1"/>
  <c r="W19" i="4"/>
  <c r="U19" i="4"/>
  <c r="P19" i="4"/>
  <c r="X19" i="4" s="1"/>
  <c r="AA18" i="4"/>
  <c r="Z18" i="4"/>
  <c r="AB18" i="4" s="1"/>
  <c r="U18" i="4"/>
  <c r="W18" i="4" s="1"/>
  <c r="X18" i="4" s="1"/>
  <c r="P18" i="4"/>
  <c r="AB17" i="4"/>
  <c r="AA17" i="4"/>
  <c r="Z17" i="4"/>
  <c r="W17" i="4"/>
  <c r="U17" i="4"/>
  <c r="P17" i="4"/>
  <c r="X17" i="4" s="1"/>
  <c r="AA16" i="4"/>
  <c r="Z16" i="4"/>
  <c r="AB16" i="4" s="1"/>
  <c r="U16" i="4"/>
  <c r="W16" i="4" s="1"/>
  <c r="X16" i="4" s="1"/>
  <c r="P16" i="4"/>
  <c r="AA15" i="4"/>
  <c r="Z15" i="4"/>
  <c r="AB15" i="4" s="1"/>
  <c r="W15" i="4"/>
  <c r="U15" i="4"/>
  <c r="P15" i="4"/>
  <c r="X15" i="4" s="1"/>
  <c r="AB14" i="4"/>
  <c r="P14" i="4"/>
  <c r="AA13" i="4"/>
  <c r="Z13" i="4"/>
  <c r="AB13" i="4" s="1"/>
  <c r="U13" i="4"/>
  <c r="W13" i="4" s="1"/>
  <c r="P13" i="4"/>
  <c r="AA12" i="4"/>
  <c r="AA25" i="4" s="1"/>
  <c r="Z12" i="4"/>
  <c r="Z25" i="4" s="1"/>
  <c r="W12" i="4"/>
  <c r="U12" i="4"/>
  <c r="U25" i="4" s="1"/>
  <c r="P12" i="4"/>
  <c r="P25" i="4" s="1"/>
  <c r="Y9" i="4"/>
  <c r="Y72" i="4" s="1"/>
  <c r="T9" i="4"/>
  <c r="T72" i="4" s="1"/>
  <c r="S9" i="4"/>
  <c r="S72" i="4" s="1"/>
  <c r="R9" i="4"/>
  <c r="R72" i="4" s="1"/>
  <c r="Q9" i="4"/>
  <c r="Q72" i="4" s="1"/>
  <c r="P9" i="4"/>
  <c r="O9" i="4"/>
  <c r="O72" i="4" s="1"/>
  <c r="N9" i="4"/>
  <c r="N72" i="4" s="1"/>
  <c r="G9" i="4"/>
  <c r="G72" i="4" s="1"/>
  <c r="E9" i="4"/>
  <c r="E72" i="4" s="1"/>
  <c r="AA8" i="4"/>
  <c r="Z8" i="4"/>
  <c r="AB8" i="4" s="1"/>
  <c r="U8" i="4"/>
  <c r="W8" i="4" s="1"/>
  <c r="X8" i="4" s="1"/>
  <c r="P8" i="4"/>
  <c r="AB7" i="4"/>
  <c r="AA7" i="4"/>
  <c r="AA9" i="4" s="1"/>
  <c r="Z7" i="4"/>
  <c r="Z9" i="4" s="1"/>
  <c r="Z72" i="4" s="1"/>
  <c r="W7" i="4"/>
  <c r="U7" i="4"/>
  <c r="U9" i="4" s="1"/>
  <c r="P7" i="4"/>
  <c r="X7" i="4" s="1"/>
  <c r="AB72" i="5" l="1"/>
  <c r="W9" i="5"/>
  <c r="X7" i="5"/>
  <c r="X9" i="5" s="1"/>
  <c r="X36" i="5"/>
  <c r="X53" i="5" s="1"/>
  <c r="W53" i="5"/>
  <c r="X9" i="4"/>
  <c r="U72" i="4"/>
  <c r="AB9" i="4"/>
  <c r="X13" i="4"/>
  <c r="W53" i="4"/>
  <c r="X38" i="4"/>
  <c r="X53" i="4" s="1"/>
  <c r="X39" i="4"/>
  <c r="X62" i="4"/>
  <c r="AA72" i="4"/>
  <c r="AB53" i="4"/>
  <c r="W9" i="4"/>
  <c r="W25" i="4"/>
  <c r="X24" i="4"/>
  <c r="X29" i="4"/>
  <c r="X30" i="4"/>
  <c r="X31" i="4"/>
  <c r="X50" i="4"/>
  <c r="X51" i="4"/>
  <c r="X52" i="4"/>
  <c r="AB12" i="4"/>
  <c r="AB25" i="4" s="1"/>
  <c r="AB28" i="4"/>
  <c r="AB32" i="4" s="1"/>
  <c r="P53" i="4"/>
  <c r="P72" i="4" s="1"/>
  <c r="P62" i="4"/>
  <c r="F74" i="4"/>
  <c r="F76" i="4" s="1"/>
  <c r="X12" i="4"/>
  <c r="X25" i="4" s="1"/>
  <c r="X28" i="4"/>
  <c r="U62" i="4"/>
  <c r="AB57" i="4"/>
  <c r="AB62" i="4" s="1"/>
  <c r="X72" i="5" l="1"/>
  <c r="W72" i="5"/>
  <c r="AB72" i="4"/>
  <c r="X32" i="4"/>
  <c r="X72" i="4" s="1"/>
  <c r="W72" i="4"/>
</calcChain>
</file>

<file path=xl/sharedStrings.xml><?xml version="1.0" encoding="utf-8"?>
<sst xmlns="http://schemas.openxmlformats.org/spreadsheetml/2006/main" count="398" uniqueCount="170">
  <si>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</si>
  <si>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</si>
  <si>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</si>
  <si>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</si>
  <si>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</si>
  <si>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</si>
  <si>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</si>
  <si>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</si>
  <si>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</si>
  <si>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</si>
  <si>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</si>
  <si>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</si>
  <si>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</si>
  <si>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</si>
  <si>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</si>
  <si>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</si>
  <si>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</si>
  <si>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</si>
  <si>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</si>
  <si>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</si>
  <si>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</si>
  <si>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</si>
  <si>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</si>
  <si>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</si>
  <si>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</si>
  <si>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</si>
  <si>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</si>
  <si>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</si>
  <si>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</si>
  <si>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</si>
  <si>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</si>
  <si>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</si>
  <si>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</si>
  <si>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</si>
  <si>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</si>
  <si>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</si>
  <si>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</si>
  <si>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</si>
  <si>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</si>
  <si>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</si>
  <si>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</si>
  <si>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</si>
  <si>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</si>
  <si>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</si>
  <si>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</si>
  <si>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</si>
  <si>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</si>
  <si>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</si>
  <si>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</si>
  <si>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</si>
  <si>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</si>
  <si>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</si>
  <si>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</si>
  <si>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</si>
  <si>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</si>
  <si>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</si>
  <si>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</si>
  <si>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</si>
  <si>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</si>
  <si>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</si>
  <si>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</si>
  <si>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</si>
  <si>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</si>
  <si>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</si>
  <si>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</si>
  <si>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</si>
  <si>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</si>
  <si>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</si>
  <si>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</si>
  <si>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</si>
  <si>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</si>
  <si>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</si>
  <si>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</si>
  <si>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</si>
  <si>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</si>
  <si>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</si>
  <si>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</si>
  <si>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</si>
  <si>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</si>
  <si>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</si>
  <si>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</si>
  <si>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</si>
  <si>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</si>
  <si>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</si>
  <si>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</si>
  <si>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</si>
  <si>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</si>
  <si>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</si>
  <si>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</si>
  <si>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</si>
  <si>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</si>
  <si>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</si>
  <si>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</si>
  <si>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</si>
  <si>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</si>
  <si>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</si>
  <si>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</si>
  <si>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</si>
  <si>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</si>
  <si>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</si>
  <si>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</si>
  <si>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</si>
  <si>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</si>
  <si>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</si>
  <si>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</si>
  <si>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</si>
  <si>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</si>
  <si>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</si>
  <si>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</si>
  <si>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</si>
  <si>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</si>
  <si>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</si>
  <si>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</si>
  <si>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</si>
  <si>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</si>
  <si>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</si>
  <si>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</si>
  <si>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</si>
  <si>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</si>
  <si>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</si>
  <si>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</si>
  <si>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</si>
  <si>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</si>
  <si>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</si>
  <si>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</si>
  <si>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</si>
  <si>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</si>
  <si>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</si>
  <si>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</si>
  <si>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</si>
  <si>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</si>
  <si>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</si>
  <si>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</si>
  <si>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AE57</t>
  </si>
  <si>
    <t>Ramirez Gomez Gabriela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</si>
  <si>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</si>
  <si>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</si>
  <si>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</si>
  <si>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</si>
  <si>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</si>
  <si>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</si>
  <si>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</si>
  <si>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</si>
  <si>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</si>
  <si>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</si>
  <si>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</si>
  <si>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</si>
  <si>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</si>
  <si>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</si>
  <si>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</si>
  <si>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</si>
  <si>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</si>
  <si>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</si>
  <si>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</si>
  <si>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</si>
  <si>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</si>
  <si>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</si>
  <si>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</si>
  <si>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</si>
  <si>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AU05</t>
  </si>
  <si>
    <t>Aguilar Mariscal Sara Paola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</si>
  <si>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</si>
  <si>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</si>
  <si>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</si>
  <si>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</si>
  <si>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</si>
  <si>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</si>
  <si>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>1RA  NOVIEMBRE   2022</t>
  </si>
  <si>
    <t xml:space="preserve">                 </t>
  </si>
  <si>
    <t>2DA  NOVIEMBRE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</si>
</sst>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workbookViewId="0">
      <selection sqref="A1:AB89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2" t="s">
        <v>167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72"/>
      <c r="X4" s="72"/>
      <c r="Y4" s="72"/>
      <c r="Z4" s="72"/>
      <c r="AA4" s="72"/>
      <c r="AB4" s="72"/>
    </row>
    <row r="5" spans="1:28" ht="67.5" x14ac:dyDescent="0.25">
      <c r="A5" s="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2" t="s">
        <v>6</v>
      </c>
      <c r="I5" s="13" t="s">
        <v>7</v>
      </c>
      <c r="J5" s="11" t="s">
        <v>8</v>
      </c>
      <c r="K5" s="11" t="s">
        <v>9</v>
      </c>
      <c r="L5" s="14" t="s">
        <v>10</v>
      </c>
      <c r="M5" s="14" t="s">
        <v>11</v>
      </c>
      <c r="N5" s="15" t="s">
        <v>12</v>
      </c>
      <c r="O5" s="8" t="s">
        <v>13</v>
      </c>
      <c r="P5" s="8" t="s">
        <v>14</v>
      </c>
      <c r="Q5" s="16" t="s">
        <v>15</v>
      </c>
      <c r="R5" s="10" t="s">
        <v>16</v>
      </c>
      <c r="S5" s="10" t="s">
        <v>17</v>
      </c>
      <c r="T5" s="17" t="s">
        <v>18</v>
      </c>
      <c r="U5" s="18" t="s">
        <v>19</v>
      </c>
      <c r="V5" s="19" t="s">
        <v>20</v>
      </c>
      <c r="W5" s="20" t="s">
        <v>21</v>
      </c>
      <c r="X5" s="21" t="s">
        <v>22</v>
      </c>
      <c r="Y5" s="16" t="s">
        <v>23</v>
      </c>
      <c r="Z5" s="16" t="s">
        <v>24</v>
      </c>
      <c r="AA5" s="22" t="s">
        <v>25</v>
      </c>
      <c r="AB5" s="22" t="s">
        <v>26</v>
      </c>
    </row>
    <row r="6" spans="1:28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29</v>
      </c>
      <c r="C7" s="28" t="s">
        <v>30</v>
      </c>
      <c r="D7" s="27" t="s">
        <v>31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-0.13</v>
      </c>
      <c r="U7" s="32">
        <f>ROUND(E7*0.115,2)</f>
        <v>2777.11</v>
      </c>
      <c r="V7" s="29"/>
      <c r="W7" s="29">
        <f>SUM(S7:U7)+G7</f>
        <v>12662.8</v>
      </c>
      <c r="X7" s="33">
        <f>P7-W7</f>
        <v>11486</v>
      </c>
      <c r="Y7" s="34">
        <v>888.88</v>
      </c>
      <c r="Z7" s="29">
        <f>ROUND(+E7*17.5%,2)+ROUND(E7*3%,2)</f>
        <v>4950.5</v>
      </c>
      <c r="AA7" s="35">
        <f>ROUND(+E7*2%,2)</f>
        <v>482.98</v>
      </c>
      <c r="AB7" s="36">
        <f>SUM(Y7:AA7)</f>
        <v>6322.3600000000006</v>
      </c>
    </row>
    <row r="8" spans="1:28" ht="21" x14ac:dyDescent="0.35">
      <c r="A8" s="27"/>
      <c r="B8" s="37" t="s">
        <v>32</v>
      </c>
      <c r="C8" s="28" t="s">
        <v>33</v>
      </c>
      <c r="D8" s="27" t="s">
        <v>34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>
        <v>1.1000000000000001</v>
      </c>
      <c r="O8" s="29"/>
      <c r="P8" s="29">
        <f>E8+-N8</f>
        <v>6953.9</v>
      </c>
      <c r="Q8" s="29">
        <v>0</v>
      </c>
      <c r="R8" s="29"/>
      <c r="S8" s="29">
        <v>774.5</v>
      </c>
      <c r="T8" s="29">
        <v>-0.03</v>
      </c>
      <c r="U8" s="32">
        <f>ROUND(E8*0.115,2)</f>
        <v>799.83</v>
      </c>
      <c r="V8" s="29"/>
      <c r="W8" s="29">
        <f>SUM(S8:U8)+G8</f>
        <v>1574.3000000000002</v>
      </c>
      <c r="X8" s="33">
        <f>P8-W8</f>
        <v>5379.5999999999995</v>
      </c>
      <c r="Y8" s="34">
        <v>419.39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1984.27</v>
      </c>
    </row>
    <row r="9" spans="1:28" ht="18.75" x14ac:dyDescent="0.3">
      <c r="A9" s="1"/>
      <c r="B9" s="39" t="s">
        <v>35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1.1000000000000001</v>
      </c>
      <c r="O9" s="42">
        <f>SUM(O7:O8)</f>
        <v>0</v>
      </c>
      <c r="P9" s="42">
        <f>SUM(P7:P8)</f>
        <v>31102.699999999997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-0.16</v>
      </c>
      <c r="U9" s="42">
        <f>SUM(U7:U8)</f>
        <v>3576.94</v>
      </c>
      <c r="V9" s="42"/>
      <c r="W9" s="42">
        <f t="shared" si="0"/>
        <v>14237.099999999999</v>
      </c>
      <c r="X9" s="42">
        <f>SUM(X7:X8)</f>
        <v>16865.599999999999</v>
      </c>
      <c r="Y9" s="42">
        <f t="shared" si="0"/>
        <v>1308.27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8306.630000000001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36</v>
      </c>
      <c r="C11" s="40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38</v>
      </c>
      <c r="C12" s="28" t="s">
        <v>39</v>
      </c>
      <c r="D12" s="37" t="s">
        <v>40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6849.6</v>
      </c>
      <c r="X12" s="33">
        <f>P12-W12</f>
        <v>7400.4</v>
      </c>
      <c r="Y12" s="34">
        <v>618.59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3824.84</v>
      </c>
    </row>
    <row r="13" spans="1:28" ht="21" x14ac:dyDescent="0.35">
      <c r="A13" s="1"/>
      <c r="B13" s="44" t="s">
        <v>41</v>
      </c>
      <c r="C13" s="28" t="s">
        <v>42</v>
      </c>
      <c r="D13" s="44" t="s">
        <v>43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570.79999999999995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3383.3</v>
      </c>
    </row>
    <row r="14" spans="1:28" ht="21" x14ac:dyDescent="0.35">
      <c r="A14" s="27"/>
      <c r="B14" s="27" t="s">
        <v>41</v>
      </c>
      <c r="C14" s="28" t="s">
        <v>44</v>
      </c>
      <c r="D14" s="27" t="s">
        <v>45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46</v>
      </c>
      <c r="C15" s="28" t="s">
        <v>47</v>
      </c>
      <c r="D15" s="37" t="s">
        <v>48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10.58</v>
      </c>
      <c r="O15" s="46"/>
      <c r="P15" s="29">
        <f t="shared" si="2"/>
        <v>9514.42</v>
      </c>
      <c r="Q15" s="29">
        <v>0</v>
      </c>
      <c r="R15" s="29"/>
      <c r="S15" s="29">
        <v>1323.44</v>
      </c>
      <c r="T15" s="29"/>
      <c r="U15" s="32">
        <f t="shared" ref="U15:U24" si="3">ROUND(E15*0.115,2)</f>
        <v>1095.3800000000001</v>
      </c>
      <c r="V15" s="29"/>
      <c r="W15" s="29">
        <f t="shared" ref="W15:W22" si="4">SUM(S15:U15)+G15</f>
        <v>4418.82</v>
      </c>
      <c r="X15" s="33">
        <f t="shared" ref="X15:X24" si="5">P15-W15</f>
        <v>5095.6000000000004</v>
      </c>
      <c r="Y15" s="34">
        <v>489.57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2632.7000000000003</v>
      </c>
    </row>
    <row r="16" spans="1:28" ht="21" x14ac:dyDescent="0.35">
      <c r="A16" s="1"/>
      <c r="B16" s="1" t="s">
        <v>49</v>
      </c>
      <c r="C16" s="2" t="s">
        <v>50</v>
      </c>
      <c r="D16" s="1" t="s">
        <v>51</v>
      </c>
      <c r="E16" s="3">
        <v>5717.23</v>
      </c>
      <c r="F16" s="70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385.6</v>
      </c>
      <c r="Z16" s="3">
        <f t="shared" si="6"/>
        <v>1172.04</v>
      </c>
      <c r="AA16" s="35">
        <f t="shared" si="7"/>
        <v>114.34</v>
      </c>
      <c r="AB16" s="36">
        <f t="shared" si="1"/>
        <v>1671.9799999999998</v>
      </c>
    </row>
    <row r="17" spans="1:28" ht="21" x14ac:dyDescent="0.35">
      <c r="A17" s="1"/>
      <c r="B17" t="s">
        <v>52</v>
      </c>
      <c r="C17" s="2" t="s">
        <v>53</v>
      </c>
      <c r="D17" t="s">
        <v>54</v>
      </c>
      <c r="E17" s="3">
        <v>5717.23</v>
      </c>
      <c r="F17" s="70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385.6</v>
      </c>
      <c r="Z17" s="3">
        <f t="shared" si="6"/>
        <v>1172.04</v>
      </c>
      <c r="AA17" s="35">
        <f t="shared" si="7"/>
        <v>114.34</v>
      </c>
      <c r="AB17" s="36">
        <f t="shared" si="1"/>
        <v>1671.9799999999998</v>
      </c>
    </row>
    <row r="18" spans="1:28" ht="21" x14ac:dyDescent="0.35">
      <c r="A18" s="1"/>
      <c r="B18" s="1" t="s">
        <v>55</v>
      </c>
      <c r="C18" s="2" t="s">
        <v>56</v>
      </c>
      <c r="D18" s="1" t="s">
        <v>57</v>
      </c>
      <c r="E18" s="3">
        <v>5169.53</v>
      </c>
      <c r="F18" s="70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370.64</v>
      </c>
      <c r="Z18" s="3">
        <f t="shared" si="6"/>
        <v>1059.76</v>
      </c>
      <c r="AA18" s="35">
        <f t="shared" si="7"/>
        <v>103.39</v>
      </c>
      <c r="AB18" s="36">
        <f t="shared" si="1"/>
        <v>1533.7900000000002</v>
      </c>
    </row>
    <row r="19" spans="1:28" ht="21" x14ac:dyDescent="0.35">
      <c r="A19" s="1"/>
      <c r="B19" s="1" t="s">
        <v>58</v>
      </c>
      <c r="C19" s="2" t="s">
        <v>59</v>
      </c>
      <c r="D19" s="1" t="s">
        <v>60</v>
      </c>
      <c r="E19" s="3">
        <v>5717.23</v>
      </c>
      <c r="F19" s="70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0.06</v>
      </c>
      <c r="U19" s="32">
        <f t="shared" si="3"/>
        <v>657.48</v>
      </c>
      <c r="V19" s="29"/>
      <c r="W19" s="3">
        <f t="shared" si="4"/>
        <v>2897.63</v>
      </c>
      <c r="X19" s="33">
        <f t="shared" si="5"/>
        <v>2819.5999999999995</v>
      </c>
      <c r="Y19" s="50">
        <v>385.6</v>
      </c>
      <c r="Z19" s="3">
        <f t="shared" si="6"/>
        <v>1172.04</v>
      </c>
      <c r="AA19" s="35">
        <f t="shared" si="7"/>
        <v>114.34</v>
      </c>
      <c r="AB19" s="36">
        <f t="shared" si="1"/>
        <v>1671.9799999999998</v>
      </c>
    </row>
    <row r="20" spans="1:28" ht="21" x14ac:dyDescent="0.35">
      <c r="A20" s="1"/>
      <c r="B20" t="s">
        <v>61</v>
      </c>
      <c r="C20" s="2" t="s">
        <v>62</v>
      </c>
      <c r="D20" t="s">
        <v>57</v>
      </c>
      <c r="E20" s="3">
        <v>5169.53</v>
      </c>
      <c r="F20" s="70">
        <v>15</v>
      </c>
      <c r="G20" s="31">
        <v>2216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-0.22</v>
      </c>
      <c r="U20" s="32">
        <f t="shared" si="3"/>
        <v>594.5</v>
      </c>
      <c r="V20" s="29"/>
      <c r="W20" s="3">
        <f t="shared" si="4"/>
        <v>3259.33</v>
      </c>
      <c r="X20" s="33">
        <f t="shared" si="5"/>
        <v>1910.1999999999998</v>
      </c>
      <c r="Y20" s="50">
        <v>370.64</v>
      </c>
      <c r="Z20" s="3">
        <f t="shared" si="6"/>
        <v>1059.76</v>
      </c>
      <c r="AA20" s="35">
        <f t="shared" si="7"/>
        <v>103.39</v>
      </c>
      <c r="AB20" s="36">
        <f t="shared" si="1"/>
        <v>1533.7900000000002</v>
      </c>
    </row>
    <row r="21" spans="1:28" ht="21" x14ac:dyDescent="0.35">
      <c r="A21" s="27"/>
      <c r="B21" s="52" t="s">
        <v>63</v>
      </c>
      <c r="C21" s="28" t="s">
        <v>64</v>
      </c>
      <c r="D21" s="52" t="s">
        <v>65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380.45</v>
      </c>
      <c r="Z21" s="3">
        <f t="shared" si="6"/>
        <v>1133.4000000000001</v>
      </c>
      <c r="AA21" s="35">
        <f t="shared" si="7"/>
        <v>110.58</v>
      </c>
      <c r="AB21" s="36">
        <f t="shared" si="1"/>
        <v>1624.43</v>
      </c>
    </row>
    <row r="22" spans="1:28" ht="21" x14ac:dyDescent="0.35">
      <c r="A22" s="1"/>
      <c r="B22" s="52" t="s">
        <v>66</v>
      </c>
      <c r="C22" s="2" t="s">
        <v>67</v>
      </c>
      <c r="D22" t="s">
        <v>68</v>
      </c>
      <c r="E22" s="3">
        <v>6955</v>
      </c>
      <c r="F22" s="70">
        <v>15</v>
      </c>
      <c r="G22" s="29"/>
      <c r="H22" s="3"/>
      <c r="I22" s="3"/>
      <c r="J22" s="3"/>
      <c r="K22" s="3"/>
      <c r="L22" s="3"/>
      <c r="M22" s="3"/>
      <c r="N22" s="51">
        <v>1.1000000000000001</v>
      </c>
      <c r="O22" s="3"/>
      <c r="P22" s="29">
        <f t="shared" si="2"/>
        <v>6953.9</v>
      </c>
      <c r="Q22" s="3"/>
      <c r="R22" s="3"/>
      <c r="S22" s="29">
        <v>774.5</v>
      </c>
      <c r="T22" s="3">
        <v>-0.03</v>
      </c>
      <c r="U22" s="32">
        <f t="shared" si="3"/>
        <v>799.83</v>
      </c>
      <c r="V22" s="29"/>
      <c r="W22" s="3">
        <f t="shared" si="4"/>
        <v>1574.3000000000002</v>
      </c>
      <c r="X22" s="33">
        <f t="shared" si="5"/>
        <v>5379.5999999999995</v>
      </c>
      <c r="Y22" s="50">
        <v>419.39</v>
      </c>
      <c r="Z22" s="3">
        <f t="shared" si="6"/>
        <v>1425.7800000000002</v>
      </c>
      <c r="AA22" s="35">
        <f t="shared" si="7"/>
        <v>139.1</v>
      </c>
      <c r="AB22" s="36">
        <f t="shared" si="1"/>
        <v>1984.27</v>
      </c>
    </row>
    <row r="23" spans="1:28" ht="21" x14ac:dyDescent="0.35">
      <c r="A23" s="1"/>
      <c r="B23" s="44" t="s">
        <v>69</v>
      </c>
      <c r="C23" s="2" t="s">
        <v>70</v>
      </c>
      <c r="D23" s="44" t="s">
        <v>71</v>
      </c>
      <c r="E23" s="3">
        <v>8214.2800000000007</v>
      </c>
      <c r="F23" s="70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453.78</v>
      </c>
      <c r="Z23" s="3">
        <f t="shared" si="6"/>
        <v>1683.93</v>
      </c>
      <c r="AA23" s="35">
        <f t="shared" si="7"/>
        <v>164.29</v>
      </c>
      <c r="AB23" s="36">
        <f t="shared" si="1"/>
        <v>2302</v>
      </c>
    </row>
    <row r="24" spans="1:28" ht="21" x14ac:dyDescent="0.35">
      <c r="A24" s="1"/>
      <c r="B24" s="44" t="s">
        <v>72</v>
      </c>
      <c r="C24" s="2" t="s">
        <v>73</v>
      </c>
      <c r="D24" s="44" t="s">
        <v>68</v>
      </c>
      <c r="E24" s="3">
        <v>5500</v>
      </c>
      <c r="F24" s="70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379.67</v>
      </c>
      <c r="Z24" s="3">
        <f t="shared" si="6"/>
        <v>1127.5</v>
      </c>
      <c r="AA24" s="35">
        <f t="shared" si="7"/>
        <v>110</v>
      </c>
      <c r="AB24" s="36">
        <f t="shared" si="1"/>
        <v>1617.17</v>
      </c>
    </row>
    <row r="25" spans="1:28" ht="18.75" x14ac:dyDescent="0.3">
      <c r="A25" s="1"/>
      <c r="B25" s="23" t="s">
        <v>35</v>
      </c>
      <c r="C25" s="40"/>
      <c r="D25" s="41"/>
      <c r="E25" s="42">
        <f>SUM(E12:E24)</f>
        <v>89963.829999999987</v>
      </c>
      <c r="F25" s="42"/>
      <c r="G25" s="42">
        <f>SUM(G12:G24)</f>
        <v>14376.74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11.68</v>
      </c>
      <c r="O25" s="42">
        <f>SUM(O12:O22)</f>
        <v>0</v>
      </c>
      <c r="P25" s="42">
        <f t="shared" ref="P25:AB25" si="8">SUM(P12:P24)</f>
        <v>89952.14999999998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-0.31000000000000005</v>
      </c>
      <c r="U25" s="42">
        <f t="shared" si="8"/>
        <v>10345.849999999999</v>
      </c>
      <c r="V25" s="42">
        <f t="shared" si="8"/>
        <v>0</v>
      </c>
      <c r="W25" s="42">
        <f t="shared" si="8"/>
        <v>35703.949999999997</v>
      </c>
      <c r="X25" s="42">
        <f t="shared" si="8"/>
        <v>54248.200000000004</v>
      </c>
      <c r="Y25" s="42">
        <f t="shared" si="8"/>
        <v>5210.329999999999</v>
      </c>
      <c r="Z25" s="42">
        <f t="shared" si="8"/>
        <v>18442.629999999997</v>
      </c>
      <c r="AA25" s="42">
        <f t="shared" si="8"/>
        <v>1799.27</v>
      </c>
      <c r="AB25" s="42">
        <f t="shared" si="8"/>
        <v>25452.230000000003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74</v>
      </c>
      <c r="C27" s="40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76</v>
      </c>
      <c r="C28" s="2" t="s">
        <v>77</v>
      </c>
      <c r="D28" t="s">
        <v>78</v>
      </c>
      <c r="E28" s="3">
        <v>8007.06</v>
      </c>
      <c r="F28" s="70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448.12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2249.71</v>
      </c>
    </row>
    <row r="29" spans="1:28" ht="21" x14ac:dyDescent="0.35">
      <c r="A29" s="1"/>
      <c r="B29" s="1" t="s">
        <v>79</v>
      </c>
      <c r="C29" s="2" t="s">
        <v>80</v>
      </c>
      <c r="D29" t="s">
        <v>81</v>
      </c>
      <c r="E29" s="3">
        <v>8007.06</v>
      </c>
      <c r="F29" s="70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448.12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2249.71</v>
      </c>
    </row>
    <row r="30" spans="1:28" ht="21" x14ac:dyDescent="0.35">
      <c r="A30" s="1"/>
      <c r="B30" s="1" t="s">
        <v>82</v>
      </c>
      <c r="C30" s="2" t="s">
        <v>83</v>
      </c>
      <c r="D30" s="44" t="s">
        <v>84</v>
      </c>
      <c r="E30" s="3">
        <v>8007.06</v>
      </c>
      <c r="F30" s="70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448.12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2249.71</v>
      </c>
    </row>
    <row r="31" spans="1:28" ht="21" x14ac:dyDescent="0.35">
      <c r="A31" s="1"/>
      <c r="B31" s="44" t="s">
        <v>85</v>
      </c>
      <c r="C31" s="2" t="s">
        <v>86</v>
      </c>
      <c r="D31" t="s">
        <v>81</v>
      </c>
      <c r="E31" s="3">
        <v>8007.06</v>
      </c>
      <c r="F31" s="70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448.12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2249.71</v>
      </c>
    </row>
    <row r="32" spans="1:28" ht="18.75" x14ac:dyDescent="0.3">
      <c r="A32" s="1"/>
      <c r="B32" s="23" t="s">
        <v>35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1792.48</v>
      </c>
      <c r="Z32" s="42">
        <f t="shared" si="10"/>
        <v>6565.8</v>
      </c>
      <c r="AA32" s="42">
        <f t="shared" si="10"/>
        <v>640.55999999999995</v>
      </c>
      <c r="AB32" s="42">
        <f t="shared" si="10"/>
        <v>8998.84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87</v>
      </c>
      <c r="C34" s="40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89</v>
      </c>
      <c r="C35" s="2"/>
      <c r="D35" t="s">
        <v>90</v>
      </c>
      <c r="E35" s="3"/>
      <c r="F35" s="70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89</v>
      </c>
      <c r="C36" s="2" t="s">
        <v>91</v>
      </c>
      <c r="D36" t="s">
        <v>92</v>
      </c>
      <c r="E36" s="3">
        <v>8007.06</v>
      </c>
      <c r="F36" s="70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0.14000000000000001</v>
      </c>
      <c r="U36" s="55">
        <f t="shared" ref="U36:U44" si="11">ROUND(E36*0.115,2)</f>
        <v>920.81</v>
      </c>
      <c r="V36" s="29"/>
      <c r="W36" s="3">
        <f>SUM(S36:U36)+G36</f>
        <v>3265.2599999999998</v>
      </c>
      <c r="X36" s="33">
        <f t="shared" ref="X36:X52" si="12">P36-W36</f>
        <v>4741.8000000000011</v>
      </c>
      <c r="Y36" s="53">
        <v>448.12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2249.71</v>
      </c>
    </row>
    <row r="37" spans="1:28" ht="21" x14ac:dyDescent="0.35">
      <c r="A37" s="1"/>
      <c r="B37" s="44" t="s">
        <v>93</v>
      </c>
      <c r="C37" s="2" t="s">
        <v>94</v>
      </c>
      <c r="D37" t="s">
        <v>92</v>
      </c>
      <c r="E37" s="3">
        <v>8007.06</v>
      </c>
      <c r="F37" s="70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448.12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2249.71</v>
      </c>
    </row>
    <row r="38" spans="1:28" ht="21" x14ac:dyDescent="0.35">
      <c r="A38" s="1"/>
      <c r="B38" s="44" t="s">
        <v>95</v>
      </c>
      <c r="C38" s="2" t="s">
        <v>96</v>
      </c>
      <c r="D38" s="1" t="s">
        <v>97</v>
      </c>
      <c r="E38" s="29">
        <v>8214.2800000000007</v>
      </c>
      <c r="F38" s="70">
        <v>15</v>
      </c>
      <c r="G38" s="31">
        <v>401.72</v>
      </c>
      <c r="H38" s="3"/>
      <c r="I38" s="3"/>
      <c r="J38" s="3"/>
      <c r="K38" s="3"/>
      <c r="L38" s="3"/>
      <c r="M38" s="3"/>
      <c r="N38" s="51">
        <v>1.3</v>
      </c>
      <c r="O38" s="3"/>
      <c r="P38" s="3">
        <f t="shared" si="16"/>
        <v>8212.9800000000014</v>
      </c>
      <c r="Q38" s="3">
        <v>0</v>
      </c>
      <c r="R38" s="3"/>
      <c r="S38" s="3">
        <v>1043.47</v>
      </c>
      <c r="T38" s="3">
        <v>-0.05</v>
      </c>
      <c r="U38" s="55">
        <f t="shared" si="11"/>
        <v>944.64</v>
      </c>
      <c r="V38" s="29"/>
      <c r="W38" s="3">
        <f>SUM(S38:U38)+G38</f>
        <v>2389.7799999999997</v>
      </c>
      <c r="X38" s="33">
        <f t="shared" si="12"/>
        <v>5823.2000000000016</v>
      </c>
      <c r="Y38" s="53">
        <v>453.78</v>
      </c>
      <c r="Z38" s="3">
        <f t="shared" si="13"/>
        <v>1683.93</v>
      </c>
      <c r="AA38" s="35">
        <f t="shared" si="14"/>
        <v>164.29</v>
      </c>
      <c r="AB38" s="54">
        <f t="shared" si="15"/>
        <v>2302</v>
      </c>
    </row>
    <row r="39" spans="1:28" ht="21" x14ac:dyDescent="0.35">
      <c r="A39" s="1"/>
      <c r="B39" s="1" t="s">
        <v>98</v>
      </c>
      <c r="C39" s="2" t="s">
        <v>99</v>
      </c>
      <c r="D39" s="1" t="s">
        <v>100</v>
      </c>
      <c r="E39" s="3">
        <v>8007.06</v>
      </c>
      <c r="F39" s="70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448.12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2249.71</v>
      </c>
    </row>
    <row r="40" spans="1:28" ht="21" x14ac:dyDescent="0.35">
      <c r="A40" s="1"/>
      <c r="B40" s="1" t="s">
        <v>101</v>
      </c>
      <c r="C40" s="2" t="s">
        <v>102</v>
      </c>
      <c r="D40" s="1" t="s">
        <v>103</v>
      </c>
      <c r="E40" s="3">
        <v>8007.06</v>
      </c>
      <c r="F40" s="70">
        <v>15</v>
      </c>
      <c r="G40" s="29"/>
      <c r="H40" s="3"/>
      <c r="I40" s="3"/>
      <c r="J40" s="3"/>
      <c r="K40" s="3"/>
      <c r="L40" s="3"/>
      <c r="M40" s="3"/>
      <c r="N40" s="49">
        <v>17.79</v>
      </c>
      <c r="O40" s="3"/>
      <c r="P40" s="3">
        <f t="shared" si="16"/>
        <v>7989.27</v>
      </c>
      <c r="Q40" s="3">
        <v>0</v>
      </c>
      <c r="R40" s="3"/>
      <c r="S40" s="3">
        <v>999.19</v>
      </c>
      <c r="T40" s="3">
        <v>7.0000000000000007E-2</v>
      </c>
      <c r="U40" s="55">
        <f t="shared" si="11"/>
        <v>920.81</v>
      </c>
      <c r="V40" s="29"/>
      <c r="W40" s="3">
        <f>SUM(S40:U40)+G40</f>
        <v>1920.0700000000002</v>
      </c>
      <c r="X40" s="33">
        <f t="shared" si="12"/>
        <v>6069.2000000000007</v>
      </c>
      <c r="Y40" s="53">
        <v>448.12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2249.71</v>
      </c>
    </row>
    <row r="41" spans="1:28" ht="21" x14ac:dyDescent="0.35">
      <c r="A41" s="1"/>
      <c r="B41" s="44" t="s">
        <v>104</v>
      </c>
      <c r="C41" s="2" t="s">
        <v>105</v>
      </c>
      <c r="D41" s="1" t="s">
        <v>103</v>
      </c>
      <c r="E41" s="3">
        <v>7738.82</v>
      </c>
      <c r="F41" s="70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0.15</v>
      </c>
      <c r="U41" s="55">
        <f t="shared" si="11"/>
        <v>889.96</v>
      </c>
      <c r="V41" s="29"/>
      <c r="W41" s="3">
        <f>SUM(S41:U41)+G41</f>
        <v>1832.02</v>
      </c>
      <c r="X41" s="33">
        <f t="shared" si="12"/>
        <v>5906.7999999999993</v>
      </c>
      <c r="Y41" s="53">
        <v>440.8</v>
      </c>
      <c r="Z41" s="3">
        <f t="shared" si="13"/>
        <v>1586.45</v>
      </c>
      <c r="AA41" s="35">
        <f t="shared" si="14"/>
        <v>154.78</v>
      </c>
      <c r="AB41" s="54">
        <f t="shared" si="15"/>
        <v>2182.0300000000002</v>
      </c>
    </row>
    <row r="42" spans="1:28" ht="21" x14ac:dyDescent="0.35">
      <c r="A42" s="1"/>
      <c r="B42" s="44" t="s">
        <v>106</v>
      </c>
      <c r="C42" s="2" t="s">
        <v>107</v>
      </c>
      <c r="D42" s="1" t="s">
        <v>103</v>
      </c>
      <c r="E42" s="3">
        <v>7738.82</v>
      </c>
      <c r="F42" s="70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-0.05</v>
      </c>
      <c r="U42" s="55">
        <f t="shared" si="11"/>
        <v>889.96</v>
      </c>
      <c r="V42" s="29"/>
      <c r="W42" s="3">
        <f>SUM(S42:U42)+G42</f>
        <v>1831.8200000000002</v>
      </c>
      <c r="X42" s="33">
        <f t="shared" si="12"/>
        <v>5907</v>
      </c>
      <c r="Y42" s="53">
        <v>440.8</v>
      </c>
      <c r="Z42" s="3">
        <f t="shared" si="13"/>
        <v>1586.45</v>
      </c>
      <c r="AA42" s="35">
        <f t="shared" si="14"/>
        <v>154.78</v>
      </c>
      <c r="AB42" s="54">
        <f t="shared" si="15"/>
        <v>2182.0300000000002</v>
      </c>
    </row>
    <row r="43" spans="1:28" ht="21" x14ac:dyDescent="0.35">
      <c r="A43" s="1"/>
      <c r="B43" t="s">
        <v>108</v>
      </c>
      <c r="C43" s="2" t="s">
        <v>109</v>
      </c>
      <c r="D43" t="s">
        <v>110</v>
      </c>
      <c r="E43" s="3">
        <v>8007.06</v>
      </c>
      <c r="F43" s="70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>
        <v>1.27</v>
      </c>
      <c r="O43" s="3"/>
      <c r="P43" s="3">
        <f t="shared" si="16"/>
        <v>8005.79</v>
      </c>
      <c r="Q43" s="3">
        <v>0</v>
      </c>
      <c r="R43" s="3"/>
      <c r="S43" s="3">
        <v>999.19</v>
      </c>
      <c r="T43" s="3">
        <v>-0.1</v>
      </c>
      <c r="U43" s="55">
        <f t="shared" si="11"/>
        <v>920.81</v>
      </c>
      <c r="V43" s="29"/>
      <c r="W43" s="3">
        <f>SUM(S43:U43)+G43+J43+K43+L43+M43</f>
        <v>5676.3900000000012</v>
      </c>
      <c r="X43" s="33">
        <f t="shared" si="12"/>
        <v>2329.3999999999987</v>
      </c>
      <c r="Y43" s="53">
        <v>448.12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2249.71</v>
      </c>
    </row>
    <row r="44" spans="1:28" ht="21" x14ac:dyDescent="0.35">
      <c r="A44" s="1"/>
      <c r="B44" s="1" t="s">
        <v>111</v>
      </c>
      <c r="C44" s="2" t="s">
        <v>112</v>
      </c>
      <c r="D44" s="1" t="s">
        <v>110</v>
      </c>
      <c r="E44" s="3">
        <v>8007.06</v>
      </c>
      <c r="F44" s="70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/>
      <c r="O44" s="3"/>
      <c r="P44" s="3">
        <f t="shared" si="16"/>
        <v>8007.06</v>
      </c>
      <c r="Q44" s="3">
        <v>0</v>
      </c>
      <c r="R44" s="3"/>
      <c r="S44" s="3">
        <v>999.19</v>
      </c>
      <c r="T44" s="3">
        <v>0.02</v>
      </c>
      <c r="U44" s="55">
        <f t="shared" si="11"/>
        <v>920.81</v>
      </c>
      <c r="V44" s="29"/>
      <c r="W44" s="3">
        <f>SUM(S44:U44)+G44+J44+K44</f>
        <v>5654.86</v>
      </c>
      <c r="X44" s="33">
        <f t="shared" si="12"/>
        <v>2352.2000000000007</v>
      </c>
      <c r="Y44" s="53">
        <v>448.12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2249.71</v>
      </c>
    </row>
    <row r="45" spans="1:28" ht="21" x14ac:dyDescent="0.35">
      <c r="A45" s="1"/>
      <c r="B45" s="44" t="s">
        <v>113</v>
      </c>
      <c r="C45" s="2" t="s">
        <v>114</v>
      </c>
      <c r="D45" s="1" t="s">
        <v>115</v>
      </c>
      <c r="E45" s="3">
        <v>7738.82</v>
      </c>
      <c r="F45" s="70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-0.09</v>
      </c>
      <c r="U45" s="55"/>
      <c r="V45" s="29"/>
      <c r="W45" s="3">
        <f>SUM(S45:U45)+G45</f>
        <v>941.81999999999994</v>
      </c>
      <c r="X45" s="33">
        <f t="shared" si="12"/>
        <v>6797</v>
      </c>
      <c r="Y45" s="53">
        <v>440.8</v>
      </c>
      <c r="Z45" s="3">
        <v>0</v>
      </c>
      <c r="AA45" s="35">
        <v>0</v>
      </c>
      <c r="AB45" s="54">
        <f t="shared" si="15"/>
        <v>440.8</v>
      </c>
    </row>
    <row r="46" spans="1:28" ht="21" x14ac:dyDescent="0.35">
      <c r="A46" s="1"/>
      <c r="B46" s="1" t="s">
        <v>116</v>
      </c>
      <c r="C46" s="2" t="s">
        <v>117</v>
      </c>
      <c r="D46" s="1" t="s">
        <v>115</v>
      </c>
      <c r="E46" s="3">
        <v>8007.06</v>
      </c>
      <c r="F46" s="70">
        <v>15</v>
      </c>
      <c r="G46" s="31">
        <v>1754</v>
      </c>
      <c r="H46" s="3"/>
      <c r="I46" s="3"/>
      <c r="J46" s="3"/>
      <c r="K46" s="3"/>
      <c r="L46" s="3"/>
      <c r="M46" s="3"/>
      <c r="N46" s="51">
        <v>1.27</v>
      </c>
      <c r="O46" s="3"/>
      <c r="P46" s="3">
        <f t="shared" si="16"/>
        <v>8005.79</v>
      </c>
      <c r="Q46" s="3">
        <v>0</v>
      </c>
      <c r="R46" s="3"/>
      <c r="S46" s="3">
        <v>999.19</v>
      </c>
      <c r="T46" s="3">
        <v>-0.01</v>
      </c>
      <c r="U46" s="55">
        <f t="shared" ref="U46:U52" si="17">ROUND(E46*0.115,2)</f>
        <v>920.81</v>
      </c>
      <c r="V46" s="29"/>
      <c r="W46" s="3">
        <f>SUM(S46:U46)+G46</f>
        <v>3673.99</v>
      </c>
      <c r="X46" s="33">
        <f t="shared" si="12"/>
        <v>4331.8</v>
      </c>
      <c r="Y46" s="53">
        <v>448.12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2249.71</v>
      </c>
    </row>
    <row r="47" spans="1:28" ht="21" x14ac:dyDescent="0.35">
      <c r="A47" s="1"/>
      <c r="B47" t="s">
        <v>118</v>
      </c>
      <c r="C47" s="2" t="s">
        <v>119</v>
      </c>
      <c r="D47" t="s">
        <v>120</v>
      </c>
      <c r="E47" s="3">
        <v>8007.06</v>
      </c>
      <c r="F47" s="70">
        <v>15</v>
      </c>
      <c r="G47" s="31">
        <v>1512</v>
      </c>
      <c r="H47" s="3"/>
      <c r="I47" s="3"/>
      <c r="J47" s="3"/>
      <c r="K47" s="3"/>
      <c r="L47" s="3"/>
      <c r="M47" s="3"/>
      <c r="N47" s="51">
        <v>1.27</v>
      </c>
      <c r="O47" s="3"/>
      <c r="P47" s="3">
        <f t="shared" si="16"/>
        <v>8005.79</v>
      </c>
      <c r="Q47" s="3">
        <v>0</v>
      </c>
      <c r="R47" s="3"/>
      <c r="S47" s="3">
        <v>999.19</v>
      </c>
      <c r="T47" s="3">
        <v>-0.01</v>
      </c>
      <c r="U47" s="55">
        <f t="shared" si="17"/>
        <v>920.81</v>
      </c>
      <c r="V47" s="29"/>
      <c r="W47" s="3">
        <f>SUM(S47:U47)+G47</f>
        <v>3431.99</v>
      </c>
      <c r="X47" s="33">
        <f t="shared" si="12"/>
        <v>4573.8</v>
      </c>
      <c r="Y47" s="53">
        <v>448.12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2249.71</v>
      </c>
    </row>
    <row r="48" spans="1:28" ht="21" x14ac:dyDescent="0.35">
      <c r="A48" s="1"/>
      <c r="B48" t="s">
        <v>121</v>
      </c>
      <c r="C48" s="2" t="s">
        <v>122</v>
      </c>
      <c r="D48" t="s">
        <v>120</v>
      </c>
      <c r="E48" s="3">
        <v>8007.06</v>
      </c>
      <c r="F48" s="70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448.12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2249.71</v>
      </c>
    </row>
    <row r="49" spans="1:28" ht="21" x14ac:dyDescent="0.35">
      <c r="A49" s="1"/>
      <c r="B49" t="s">
        <v>123</v>
      </c>
      <c r="C49" s="2" t="s">
        <v>124</v>
      </c>
      <c r="D49" t="s">
        <v>120</v>
      </c>
      <c r="E49" s="3">
        <v>8007.06</v>
      </c>
      <c r="F49" s="70">
        <v>15</v>
      </c>
      <c r="G49" s="29"/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0.06</v>
      </c>
      <c r="U49" s="55">
        <f t="shared" si="17"/>
        <v>920.81</v>
      </c>
      <c r="V49" s="29"/>
      <c r="W49" s="3">
        <f>SUM(S49:U49)+G49</f>
        <v>1920.06</v>
      </c>
      <c r="X49" s="33">
        <f t="shared" si="12"/>
        <v>6087</v>
      </c>
      <c r="Y49" s="53">
        <v>448.12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2249.71</v>
      </c>
    </row>
    <row r="50" spans="1:28" ht="21" x14ac:dyDescent="0.35">
      <c r="A50" s="1"/>
      <c r="B50" t="s">
        <v>125</v>
      </c>
      <c r="C50" s="2" t="s">
        <v>126</v>
      </c>
      <c r="D50" t="s">
        <v>120</v>
      </c>
      <c r="E50" s="3">
        <v>8007.06</v>
      </c>
      <c r="F50" s="70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448.12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2249.71</v>
      </c>
    </row>
    <row r="51" spans="1:28" ht="21" x14ac:dyDescent="0.35">
      <c r="A51" s="1"/>
      <c r="B51" t="s">
        <v>127</v>
      </c>
      <c r="C51" s="2" t="s">
        <v>44</v>
      </c>
      <c r="D51" t="s">
        <v>120</v>
      </c>
      <c r="E51" s="3"/>
      <c r="F51" s="70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128</v>
      </c>
      <c r="C52" s="2" t="s">
        <v>129</v>
      </c>
      <c r="D52" t="s">
        <v>130</v>
      </c>
      <c r="E52" s="3">
        <v>5169.53</v>
      </c>
      <c r="F52" s="70">
        <v>15</v>
      </c>
      <c r="G52" s="3"/>
      <c r="H52" s="3"/>
      <c r="I52" s="3"/>
      <c r="J52" s="3"/>
      <c r="K52" s="3"/>
      <c r="L52" s="3"/>
      <c r="M52" s="3"/>
      <c r="N52" s="51">
        <v>4.0999999999999996</v>
      </c>
      <c r="O52" s="3"/>
      <c r="P52" s="3">
        <f t="shared" si="16"/>
        <v>5165.4299999999994</v>
      </c>
      <c r="Q52" s="3"/>
      <c r="R52" s="3"/>
      <c r="S52" s="3">
        <v>449.05</v>
      </c>
      <c r="T52" s="3">
        <v>-0.12</v>
      </c>
      <c r="U52" s="55">
        <f t="shared" si="17"/>
        <v>594.5</v>
      </c>
      <c r="V52" s="29"/>
      <c r="W52" s="3">
        <f>SUM(S52:U52)+G52</f>
        <v>1043.43</v>
      </c>
      <c r="X52" s="33">
        <f t="shared" si="12"/>
        <v>4121.9999999999991</v>
      </c>
      <c r="Y52" s="50">
        <v>370.64</v>
      </c>
      <c r="Z52" s="3">
        <f t="shared" si="18"/>
        <v>1059.76</v>
      </c>
      <c r="AA52" s="35">
        <f t="shared" si="19"/>
        <v>103.39</v>
      </c>
      <c r="AB52" s="54">
        <f t="shared" si="15"/>
        <v>1533.7900000000002</v>
      </c>
    </row>
    <row r="53" spans="1:28" ht="18.75" x14ac:dyDescent="0.3">
      <c r="A53" s="1"/>
      <c r="B53" s="23" t="s">
        <v>35</v>
      </c>
      <c r="C53" s="40"/>
      <c r="D53" s="41"/>
      <c r="E53" s="42">
        <f>SUM(E35:E52)</f>
        <v>124677.93</v>
      </c>
      <c r="F53" s="42"/>
      <c r="G53" s="42">
        <f>SUM(G35:G52)</f>
        <v>6196.59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27</v>
      </c>
      <c r="O53" s="42">
        <f t="shared" ref="O53:AB53" si="21">SUM(O35:O52)</f>
        <v>0</v>
      </c>
      <c r="P53" s="42">
        <f t="shared" si="21"/>
        <v>124650.93</v>
      </c>
      <c r="Q53" s="42">
        <f t="shared" si="21"/>
        <v>0</v>
      </c>
      <c r="R53" s="42">
        <f t="shared" si="21"/>
        <v>0</v>
      </c>
      <c r="S53" s="42">
        <f t="shared" si="21"/>
        <v>15309.340000000002</v>
      </c>
      <c r="T53" s="42">
        <f>SUM(T35:T52)</f>
        <v>0.21000000000000002</v>
      </c>
      <c r="U53" s="42">
        <f t="shared" si="21"/>
        <v>13447.969999999996</v>
      </c>
      <c r="V53" s="42"/>
      <c r="W53" s="42">
        <f t="shared" si="21"/>
        <v>50853.13</v>
      </c>
      <c r="X53" s="42">
        <f t="shared" si="21"/>
        <v>73797.8</v>
      </c>
      <c r="Y53" s="42">
        <f t="shared" si="21"/>
        <v>7076.1399999999994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33387.459999999992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131</v>
      </c>
      <c r="C55" s="40" t="s">
        <v>132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133</v>
      </c>
      <c r="C56" s="28" t="s">
        <v>134</v>
      </c>
      <c r="D56" s="27" t="s">
        <v>135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0.01</v>
      </c>
      <c r="U56" s="32">
        <v>0</v>
      </c>
      <c r="V56" s="29"/>
      <c r="W56" s="29">
        <f>SUM(S56:U56)+G56</f>
        <v>1043.48</v>
      </c>
      <c r="X56" s="47">
        <f t="shared" ref="X56:X61" si="22">P56-W56</f>
        <v>7170.8000000000011</v>
      </c>
      <c r="Y56" s="48">
        <v>453.78</v>
      </c>
      <c r="Z56" s="3">
        <v>0</v>
      </c>
      <c r="AA56" s="35">
        <v>0</v>
      </c>
      <c r="AB56" s="36">
        <f t="shared" ref="AB56:AB61" si="23">SUM(Y56:AA56)</f>
        <v>453.78</v>
      </c>
    </row>
    <row r="57" spans="1:28" ht="21" x14ac:dyDescent="0.35">
      <c r="A57" s="1"/>
      <c r="B57" s="1" t="s">
        <v>136</v>
      </c>
      <c r="C57" s="2" t="s">
        <v>137</v>
      </c>
      <c r="D57" s="1" t="s">
        <v>90</v>
      </c>
      <c r="E57" s="3">
        <v>8007.06</v>
      </c>
      <c r="F57" s="70">
        <v>15</v>
      </c>
      <c r="G57" s="31">
        <v>953</v>
      </c>
      <c r="H57" s="3"/>
      <c r="I57" s="3"/>
      <c r="J57" s="3"/>
      <c r="K57" s="3"/>
      <c r="L57" s="3"/>
      <c r="M57" s="3"/>
      <c r="N57" s="51">
        <v>5.08</v>
      </c>
      <c r="O57" s="3"/>
      <c r="P57" s="29">
        <f t="shared" ref="P57:P61" si="24">E57+-N57</f>
        <v>8001.9800000000005</v>
      </c>
      <c r="Q57" s="3"/>
      <c r="R57" s="3"/>
      <c r="S57" s="3">
        <v>999.19</v>
      </c>
      <c r="T57" s="3">
        <v>0.18</v>
      </c>
      <c r="U57" s="32">
        <f t="shared" ref="U57:U61" si="25">ROUND(E57*0.115,2)</f>
        <v>920.81</v>
      </c>
      <c r="V57" s="29"/>
      <c r="W57" s="29">
        <f>SUM(S57:U57)+G57</f>
        <v>2873.18</v>
      </c>
      <c r="X57" s="33">
        <f t="shared" si="22"/>
        <v>5128.8000000000011</v>
      </c>
      <c r="Y57" s="53">
        <v>448.12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2249.71</v>
      </c>
    </row>
    <row r="58" spans="1:28" ht="21" x14ac:dyDescent="0.35">
      <c r="A58" s="1"/>
      <c r="B58" s="44" t="s">
        <v>138</v>
      </c>
      <c r="C58" s="2" t="s">
        <v>139</v>
      </c>
      <c r="D58" s="1" t="s">
        <v>120</v>
      </c>
      <c r="E58" s="3">
        <v>7738.82</v>
      </c>
      <c r="F58" s="70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-0.05</v>
      </c>
      <c r="U58" s="32">
        <f t="shared" si="25"/>
        <v>889.96</v>
      </c>
      <c r="V58" s="29"/>
      <c r="W58" s="29">
        <f>SUM(S58:U58)+G58</f>
        <v>1831.8200000000002</v>
      </c>
      <c r="X58" s="33">
        <f t="shared" si="22"/>
        <v>5907</v>
      </c>
      <c r="Y58" s="53">
        <v>440.8</v>
      </c>
      <c r="Z58" s="3">
        <f t="shared" si="26"/>
        <v>1586.45</v>
      </c>
      <c r="AA58" s="35">
        <f t="shared" si="27"/>
        <v>154.78</v>
      </c>
      <c r="AB58" s="36">
        <f t="shared" si="23"/>
        <v>2182.0300000000002</v>
      </c>
    </row>
    <row r="59" spans="1:28" ht="91.5" x14ac:dyDescent="0.35">
      <c r="A59" s="1" t="s">
        <v>140</v>
      </c>
      <c r="B59" t="s">
        <v>141</v>
      </c>
      <c r="C59" s="2" t="s">
        <v>142</v>
      </c>
      <c r="D59" s="61" t="s">
        <v>143</v>
      </c>
      <c r="E59" s="3">
        <v>7774.4</v>
      </c>
      <c r="F59" s="70">
        <v>15</v>
      </c>
      <c r="G59" s="31">
        <v>414.58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0.06</v>
      </c>
      <c r="U59" s="32">
        <f t="shared" si="25"/>
        <v>894.06</v>
      </c>
      <c r="V59" s="29"/>
      <c r="W59" s="29">
        <f>SUM(S59:U59)+G59</f>
        <v>2258.1999999999998</v>
      </c>
      <c r="X59" s="33">
        <f t="shared" si="22"/>
        <v>5516.2</v>
      </c>
      <c r="Y59" s="53">
        <v>441.77</v>
      </c>
      <c r="Z59" s="3">
        <f t="shared" si="26"/>
        <v>1593.75</v>
      </c>
      <c r="AA59" s="35">
        <f t="shared" si="27"/>
        <v>155.49</v>
      </c>
      <c r="AB59" s="36">
        <f t="shared" si="23"/>
        <v>2191.0100000000002</v>
      </c>
    </row>
    <row r="60" spans="1:28" ht="91.5" x14ac:dyDescent="0.35">
      <c r="A60" s="1"/>
      <c r="B60" t="s">
        <v>144</v>
      </c>
      <c r="C60" s="2" t="s">
        <v>145</v>
      </c>
      <c r="D60" s="61" t="s">
        <v>143</v>
      </c>
      <c r="E60" s="3">
        <v>7774.4</v>
      </c>
      <c r="F60" s="70">
        <v>15</v>
      </c>
      <c r="G60" s="3"/>
      <c r="H60" s="3"/>
      <c r="I60" s="3"/>
      <c r="J60" s="3"/>
      <c r="K60" s="3"/>
      <c r="L60" s="3"/>
      <c r="M60" s="3"/>
      <c r="N60" s="51"/>
      <c r="O60" s="3"/>
      <c r="P60" s="29">
        <f t="shared" si="24"/>
        <v>7774.4</v>
      </c>
      <c r="Q60" s="3"/>
      <c r="R60" s="3"/>
      <c r="S60" s="3">
        <v>949.5</v>
      </c>
      <c r="T60" s="3">
        <v>0.04</v>
      </c>
      <c r="U60" s="32">
        <f t="shared" si="25"/>
        <v>894.06</v>
      </c>
      <c r="V60" s="29"/>
      <c r="W60" s="29">
        <f>SUM(S60:U60)+G60</f>
        <v>1843.6</v>
      </c>
      <c r="X60" s="33">
        <f t="shared" si="22"/>
        <v>5930.7999999999993</v>
      </c>
      <c r="Y60" s="53">
        <v>441.77</v>
      </c>
      <c r="Z60" s="3">
        <f t="shared" si="26"/>
        <v>1593.75</v>
      </c>
      <c r="AA60" s="35">
        <f t="shared" si="27"/>
        <v>155.49</v>
      </c>
      <c r="AB60" s="36">
        <f t="shared" si="23"/>
        <v>2191.0100000000002</v>
      </c>
    </row>
    <row r="61" spans="1:28" ht="91.5" x14ac:dyDescent="0.35">
      <c r="A61" s="1"/>
      <c r="B61" t="s">
        <v>146</v>
      </c>
      <c r="C61" s="2" t="s">
        <v>147</v>
      </c>
      <c r="D61" s="61" t="s">
        <v>143</v>
      </c>
      <c r="E61" s="3">
        <v>7774.4</v>
      </c>
      <c r="F61" s="70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5930.6</v>
      </c>
      <c r="X61" s="33">
        <f t="shared" si="22"/>
        <v>1843.7999999999993</v>
      </c>
      <c r="Y61" s="53">
        <v>441.77</v>
      </c>
      <c r="Z61" s="3">
        <f t="shared" si="26"/>
        <v>1593.75</v>
      </c>
      <c r="AA61" s="35">
        <f t="shared" si="27"/>
        <v>155.49</v>
      </c>
      <c r="AB61" s="36">
        <f t="shared" si="23"/>
        <v>2191.0100000000002</v>
      </c>
    </row>
    <row r="62" spans="1:28" ht="18.75" x14ac:dyDescent="0.3">
      <c r="A62" s="1"/>
      <c r="B62" s="23" t="s">
        <v>35</v>
      </c>
      <c r="C62" s="40"/>
      <c r="D62" s="41"/>
      <c r="E62" s="42">
        <f>SUM(E56:E61)</f>
        <v>47283.360000000001</v>
      </c>
      <c r="F62" s="42"/>
      <c r="G62" s="42">
        <f>SUM(G56:G61)</f>
        <v>5254.58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5.08</v>
      </c>
      <c r="O62" s="42">
        <f>SUM(O56:O61)</f>
        <v>0</v>
      </c>
      <c r="P62" s="42">
        <f>SUM(P56:P61)</f>
        <v>47278.280000000006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5833.07</v>
      </c>
      <c r="T62" s="42">
        <f t="shared" si="28"/>
        <v>0.28000000000000003</v>
      </c>
      <c r="U62" s="42">
        <f t="shared" si="28"/>
        <v>4492.95</v>
      </c>
      <c r="V62" s="42">
        <f t="shared" si="28"/>
        <v>200</v>
      </c>
      <c r="W62" s="42">
        <f t="shared" si="28"/>
        <v>15780.88</v>
      </c>
      <c r="X62" s="42">
        <f>SUM(X56:X61)</f>
        <v>31497.4</v>
      </c>
      <c r="Y62" s="42">
        <f t="shared" si="28"/>
        <v>2668.0099999999998</v>
      </c>
      <c r="Z62" s="42">
        <f t="shared" si="28"/>
        <v>8009.15</v>
      </c>
      <c r="AA62" s="42">
        <f t="shared" si="28"/>
        <v>781.39</v>
      </c>
      <c r="AB62" s="42">
        <f t="shared" si="28"/>
        <v>11458.550000000001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148</v>
      </c>
      <c r="C64" s="40" t="s">
        <v>149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150</v>
      </c>
      <c r="C65" s="28" t="s">
        <v>151</v>
      </c>
      <c r="D65" s="37" t="s">
        <v>152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348.06</v>
      </c>
      <c r="Z65" s="3"/>
      <c r="AA65" s="35"/>
      <c r="AB65" s="36">
        <f t="shared" ref="AB65:AB69" si="30">SUM(Y65:AA65)</f>
        <v>348.06</v>
      </c>
    </row>
    <row r="66" spans="1:28" ht="21" x14ac:dyDescent="0.35">
      <c r="A66" s="1"/>
      <c r="B66" s="37" t="s">
        <v>153</v>
      </c>
      <c r="C66" s="28" t="s">
        <v>154</v>
      </c>
      <c r="D66" s="37" t="s">
        <v>152</v>
      </c>
      <c r="E66" s="29">
        <v>4342.5</v>
      </c>
      <c r="F66" s="70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348.06</v>
      </c>
      <c r="Z66" s="3"/>
      <c r="AA66" s="35"/>
      <c r="AB66" s="36">
        <f t="shared" si="30"/>
        <v>348.06</v>
      </c>
    </row>
    <row r="67" spans="1:28" ht="21" x14ac:dyDescent="0.35">
      <c r="A67" s="1"/>
      <c r="B67" s="37" t="s">
        <v>155</v>
      </c>
      <c r="C67" s="2" t="s">
        <v>156</v>
      </c>
      <c r="D67" s="37" t="s">
        <v>152</v>
      </c>
      <c r="E67" s="29">
        <v>4342.5</v>
      </c>
      <c r="F67" s="70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348.06</v>
      </c>
      <c r="Z67" s="3"/>
      <c r="AA67" s="35"/>
      <c r="AB67" s="36">
        <f t="shared" si="30"/>
        <v>348.06</v>
      </c>
    </row>
    <row r="68" spans="1:28" ht="21" x14ac:dyDescent="0.35">
      <c r="A68" s="1" t="s">
        <v>140</v>
      </c>
      <c r="B68" s="37" t="s">
        <v>157</v>
      </c>
      <c r="C68" s="2" t="s">
        <v>158</v>
      </c>
      <c r="D68" s="37" t="s">
        <v>152</v>
      </c>
      <c r="E68" s="29">
        <v>4342.5</v>
      </c>
      <c r="F68" s="70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-0.18</v>
      </c>
      <c r="U68" s="32"/>
      <c r="V68" s="29"/>
      <c r="W68" s="29">
        <f>SUM(S68:U68)+G68</f>
        <v>337.09999999999997</v>
      </c>
      <c r="X68" s="33">
        <f t="shared" si="29"/>
        <v>4005.4</v>
      </c>
      <c r="Y68" s="48">
        <v>348.06</v>
      </c>
      <c r="Z68" s="3"/>
      <c r="AA68" s="35"/>
      <c r="AB68" s="36">
        <f t="shared" si="30"/>
        <v>348.06</v>
      </c>
    </row>
    <row r="69" spans="1:28" ht="31.5" x14ac:dyDescent="0.35">
      <c r="A69" s="1"/>
      <c r="B69" s="37" t="s">
        <v>159</v>
      </c>
      <c r="C69" s="2" t="s">
        <v>160</v>
      </c>
      <c r="D69" s="61" t="s">
        <v>57</v>
      </c>
      <c r="E69" s="3">
        <v>3000</v>
      </c>
      <c r="F69" s="70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322.73</v>
      </c>
      <c r="Z69" s="3"/>
      <c r="AA69" s="35"/>
      <c r="AB69" s="36">
        <f t="shared" si="30"/>
        <v>322.73</v>
      </c>
    </row>
    <row r="70" spans="1:28" ht="18.75" x14ac:dyDescent="0.3">
      <c r="A70" s="1"/>
      <c r="B70" s="23" t="s">
        <v>35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-0.16</v>
      </c>
      <c r="U70" s="42">
        <f t="shared" si="32"/>
        <v>0</v>
      </c>
      <c r="V70" s="42">
        <f t="shared" si="32"/>
        <v>0</v>
      </c>
      <c r="W70" s="42">
        <f t="shared" si="32"/>
        <v>1394.7999999999997</v>
      </c>
      <c r="X70" s="42">
        <f t="shared" si="32"/>
        <v>18975.199999999997</v>
      </c>
      <c r="Y70" s="42">
        <f t="shared" si="32"/>
        <v>1714.97</v>
      </c>
      <c r="Z70" s="42">
        <f t="shared" si="32"/>
        <v>0</v>
      </c>
      <c r="AA70" s="42">
        <f t="shared" si="32"/>
        <v>0</v>
      </c>
      <c r="AB70" s="42">
        <f t="shared" si="32"/>
        <v>1714.97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161</v>
      </c>
      <c r="D72" s="1"/>
      <c r="E72" s="67">
        <f>E9+E25+E32+E53+E62+E70</f>
        <v>345427.16</v>
      </c>
      <c r="F72" s="67">
        <f t="shared" ref="F72:AB72" si="33">F9+F25+F32+F53+F62+F70</f>
        <v>0</v>
      </c>
      <c r="G72" s="67">
        <f t="shared" si="33"/>
        <v>35354.909999999996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44.86</v>
      </c>
      <c r="O72" s="67">
        <f t="shared" si="33"/>
        <v>0</v>
      </c>
      <c r="P72" s="67">
        <f t="shared" si="33"/>
        <v>345382.3</v>
      </c>
      <c r="Q72" s="67">
        <f t="shared" si="33"/>
        <v>0</v>
      </c>
      <c r="R72" s="67">
        <f t="shared" si="33"/>
        <v>0</v>
      </c>
      <c r="S72" s="67">
        <f t="shared" si="33"/>
        <v>43176.12</v>
      </c>
      <c r="T72" s="67">
        <f t="shared" si="33"/>
        <v>9.999999999999995E-2</v>
      </c>
      <c r="U72" s="67">
        <f t="shared" si="33"/>
        <v>35546.94999999999</v>
      </c>
      <c r="V72" s="67">
        <f t="shared" si="33"/>
        <v>200</v>
      </c>
      <c r="W72" s="67">
        <f t="shared" si="33"/>
        <v>130177.09999999999</v>
      </c>
      <c r="X72" s="67">
        <f t="shared" si="33"/>
        <v>215205.2</v>
      </c>
      <c r="Y72" s="67">
        <f t="shared" si="33"/>
        <v>19770.199999999997</v>
      </c>
      <c r="Z72" s="67">
        <f t="shared" si="33"/>
        <v>63366.400000000001</v>
      </c>
      <c r="AA72" s="67">
        <f t="shared" si="33"/>
        <v>6182.079999999999</v>
      </c>
      <c r="AB72" s="67">
        <f t="shared" si="33"/>
        <v>89318.68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162</v>
      </c>
      <c r="D74" s="1"/>
      <c r="E74" s="3">
        <f>E7+E8+E12+E13+E14+E15+E16+E17+E18+E19+E20+E21+E22+E23+E24+E28+E29+E30+E31+E36+E37+E38+E39+E40+E41+E42+E43+E44+E46+E47+E48+E49+E50+E51+E52+E57+E58+E59+E60+E61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163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4"/>
      <c r="F83" s="74"/>
      <c r="G83" s="70"/>
      <c r="H83" s="70"/>
      <c r="I83" s="70"/>
      <c r="J83" s="70"/>
      <c r="K83" s="70"/>
      <c r="L83" s="70"/>
      <c r="M83" s="70"/>
      <c r="N83" s="1"/>
      <c r="O83" s="1"/>
      <c r="P83" s="1"/>
      <c r="Q83" s="1"/>
      <c r="R83" s="1"/>
      <c r="S83" s="1"/>
      <c r="T83" s="1"/>
      <c r="U83" s="75"/>
      <c r="V83" s="75"/>
      <c r="W83" s="75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6" t="s">
        <v>164</v>
      </c>
      <c r="F84" s="75"/>
      <c r="G84" s="70"/>
      <c r="H84" s="70"/>
      <c r="I84" s="70"/>
      <c r="J84" s="70"/>
      <c r="K84" s="70"/>
      <c r="L84" s="70"/>
      <c r="M84" s="70"/>
      <c r="N84" s="1"/>
      <c r="O84" s="1"/>
      <c r="P84" s="1"/>
      <c r="Q84" s="1"/>
      <c r="R84" s="1"/>
      <c r="S84" s="1"/>
      <c r="T84" s="1"/>
      <c r="U84" s="1"/>
      <c r="V84" s="1"/>
      <c r="W84" s="1"/>
      <c r="X84" s="77" t="s">
        <v>165</v>
      </c>
      <c r="Y84" s="77"/>
      <c r="Z84" s="70"/>
      <c r="AA84" s="1"/>
      <c r="AB84" s="1"/>
    </row>
    <row r="85" spans="1:28" ht="15.75" x14ac:dyDescent="0.25">
      <c r="A85" s="1"/>
      <c r="B85" s="1"/>
      <c r="C85" s="1"/>
      <c r="D85" s="1"/>
      <c r="E85" s="44" t="s">
        <v>48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166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tabSelected="1" workbookViewId="0">
      <selection sqref="A1:AB8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2" t="s">
        <v>169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72"/>
      <c r="X4" s="72"/>
      <c r="Y4" s="72"/>
      <c r="Z4" s="72"/>
      <c r="AA4" s="72"/>
      <c r="AB4" s="72"/>
    </row>
    <row r="5" spans="1:28" ht="67.5" x14ac:dyDescent="0.25">
      <c r="A5" s="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2" t="s">
        <v>6</v>
      </c>
      <c r="I5" s="13" t="s">
        <v>7</v>
      </c>
      <c r="J5" s="11" t="s">
        <v>8</v>
      </c>
      <c r="K5" s="11" t="s">
        <v>9</v>
      </c>
      <c r="L5" s="14" t="s">
        <v>10</v>
      </c>
      <c r="M5" s="14" t="s">
        <v>11</v>
      </c>
      <c r="N5" s="15" t="s">
        <v>12</v>
      </c>
      <c r="O5" s="8" t="s">
        <v>13</v>
      </c>
      <c r="P5" s="8" t="s">
        <v>14</v>
      </c>
      <c r="Q5" s="16" t="s">
        <v>15</v>
      </c>
      <c r="R5" s="10" t="s">
        <v>16</v>
      </c>
      <c r="S5" s="10" t="s">
        <v>17</v>
      </c>
      <c r="T5" s="17" t="s">
        <v>18</v>
      </c>
      <c r="U5" s="18" t="s">
        <v>19</v>
      </c>
      <c r="V5" s="19" t="s">
        <v>20</v>
      </c>
      <c r="W5" s="20" t="s">
        <v>21</v>
      </c>
      <c r="X5" s="21" t="s">
        <v>22</v>
      </c>
      <c r="Y5" s="16" t="s">
        <v>23</v>
      </c>
      <c r="Z5" s="16" t="s">
        <v>24</v>
      </c>
      <c r="AA5" s="22" t="s">
        <v>25</v>
      </c>
      <c r="AB5" s="22" t="s">
        <v>26</v>
      </c>
    </row>
    <row r="6" spans="1:28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29</v>
      </c>
      <c r="C7" s="28" t="s">
        <v>30</v>
      </c>
      <c r="D7" s="27" t="s">
        <v>31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888.89</v>
      </c>
      <c r="Z7" s="29">
        <f>ROUND(+E7*17.5%,2)+ROUND(E7*3%,2)</f>
        <v>4950.5</v>
      </c>
      <c r="AA7" s="35">
        <f>ROUND(+E7*2%,2)</f>
        <v>482.98</v>
      </c>
      <c r="AB7" s="36">
        <f>SUM(Y7:AA7)</f>
        <v>6322.3700000000008</v>
      </c>
    </row>
    <row r="8" spans="1:28" ht="21" x14ac:dyDescent="0.35">
      <c r="A8" s="27"/>
      <c r="B8" s="37" t="s">
        <v>32</v>
      </c>
      <c r="C8" s="28" t="s">
        <v>33</v>
      </c>
      <c r="D8" s="27" t="s">
        <v>34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>
        <v>11.04</v>
      </c>
      <c r="O8" s="29"/>
      <c r="P8" s="29">
        <f>E8+-N8</f>
        <v>6943.96</v>
      </c>
      <c r="Q8" s="29">
        <v>0</v>
      </c>
      <c r="R8" s="29"/>
      <c r="S8" s="29">
        <v>774.5</v>
      </c>
      <c r="T8" s="29">
        <v>0.03</v>
      </c>
      <c r="U8" s="32">
        <f>ROUND(E8*0.115,2)</f>
        <v>799.83</v>
      </c>
      <c r="V8" s="29"/>
      <c r="W8" s="29">
        <f>SUM(S8:U8)+G8</f>
        <v>1574.3600000000001</v>
      </c>
      <c r="X8" s="33">
        <f>P8-W8</f>
        <v>5369.6</v>
      </c>
      <c r="Y8" s="34">
        <v>419.4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1984.2800000000002</v>
      </c>
    </row>
    <row r="9" spans="1:28" ht="18.75" x14ac:dyDescent="0.3">
      <c r="A9" s="1"/>
      <c r="B9" s="39" t="s">
        <v>35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11.04</v>
      </c>
      <c r="O9" s="42">
        <f>SUM(O7:O8)</f>
        <v>0</v>
      </c>
      <c r="P9" s="42">
        <f>SUM(P7:P8)</f>
        <v>31092.76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0.1</v>
      </c>
      <c r="U9" s="42">
        <f>SUM(U7:U8)</f>
        <v>3576.94</v>
      </c>
      <c r="V9" s="42"/>
      <c r="W9" s="42">
        <f t="shared" si="0"/>
        <v>14237.36</v>
      </c>
      <c r="X9" s="42">
        <f>SUM(X7:X8)</f>
        <v>16855.400000000001</v>
      </c>
      <c r="Y9" s="42">
        <f t="shared" si="0"/>
        <v>1308.29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8306.6500000000015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36</v>
      </c>
      <c r="C11" s="40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38</v>
      </c>
      <c r="C12" s="28" t="s">
        <v>39</v>
      </c>
      <c r="D12" s="37" t="s">
        <v>40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6849.6</v>
      </c>
      <c r="X12" s="33">
        <f>P12-W12</f>
        <v>7400.4</v>
      </c>
      <c r="Y12" s="34">
        <v>618.59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3824.84</v>
      </c>
    </row>
    <row r="13" spans="1:28" ht="21" x14ac:dyDescent="0.35">
      <c r="A13" s="1"/>
      <c r="B13" s="44" t="s">
        <v>41</v>
      </c>
      <c r="C13" s="28" t="s">
        <v>42</v>
      </c>
      <c r="D13" s="44" t="s">
        <v>43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570.80999999999995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3383.31</v>
      </c>
    </row>
    <row r="14" spans="1:28" ht="21" x14ac:dyDescent="0.35">
      <c r="A14" s="27"/>
      <c r="B14" s="27" t="s">
        <v>41</v>
      </c>
      <c r="C14" s="28" t="s">
        <v>44</v>
      </c>
      <c r="D14" s="27" t="s">
        <v>45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46</v>
      </c>
      <c r="C15" s="28" t="s">
        <v>47</v>
      </c>
      <c r="D15" s="37" t="s">
        <v>48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6.05</v>
      </c>
      <c r="O15" s="46"/>
      <c r="P15" s="29">
        <f t="shared" si="2"/>
        <v>9518.9500000000007</v>
      </c>
      <c r="Q15" s="29">
        <v>0</v>
      </c>
      <c r="R15" s="29"/>
      <c r="S15" s="29">
        <v>1323.44</v>
      </c>
      <c r="T15" s="29">
        <v>-7.0000000000000007E-2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4418.75</v>
      </c>
      <c r="X15" s="33">
        <f t="shared" ref="X15:X24" si="5">P15-W15</f>
        <v>5100.2000000000007</v>
      </c>
      <c r="Y15" s="34">
        <v>489.57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2632.7000000000003</v>
      </c>
    </row>
    <row r="16" spans="1:28" ht="21" x14ac:dyDescent="0.35">
      <c r="A16" s="1"/>
      <c r="B16" s="1" t="s">
        <v>49</v>
      </c>
      <c r="C16" s="2" t="s">
        <v>50</v>
      </c>
      <c r="D16" s="1" t="s">
        <v>51</v>
      </c>
      <c r="E16" s="3">
        <v>5717.23</v>
      </c>
      <c r="F16" s="71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385.6</v>
      </c>
      <c r="Z16" s="3">
        <f t="shared" si="6"/>
        <v>1172.04</v>
      </c>
      <c r="AA16" s="35">
        <f t="shared" si="7"/>
        <v>114.34</v>
      </c>
      <c r="AB16" s="36">
        <f t="shared" si="1"/>
        <v>1671.9799999999998</v>
      </c>
    </row>
    <row r="17" spans="1:28" ht="21" x14ac:dyDescent="0.35">
      <c r="A17" s="1"/>
      <c r="B17" t="s">
        <v>52</v>
      </c>
      <c r="C17" s="2" t="s">
        <v>53</v>
      </c>
      <c r="D17" t="s">
        <v>54</v>
      </c>
      <c r="E17" s="3">
        <v>5717.23</v>
      </c>
      <c r="F17" s="71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385.6</v>
      </c>
      <c r="Z17" s="3">
        <f t="shared" si="6"/>
        <v>1172.04</v>
      </c>
      <c r="AA17" s="35">
        <f t="shared" si="7"/>
        <v>114.34</v>
      </c>
      <c r="AB17" s="36">
        <f t="shared" si="1"/>
        <v>1671.9799999999998</v>
      </c>
    </row>
    <row r="18" spans="1:28" ht="21" x14ac:dyDescent="0.35">
      <c r="A18" s="1"/>
      <c r="B18" s="1" t="s">
        <v>55</v>
      </c>
      <c r="C18" s="2" t="s">
        <v>56</v>
      </c>
      <c r="D18" s="1" t="s">
        <v>57</v>
      </c>
      <c r="E18" s="3">
        <v>5169.53</v>
      </c>
      <c r="F18" s="71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370.64</v>
      </c>
      <c r="Z18" s="3">
        <f t="shared" si="6"/>
        <v>1059.76</v>
      </c>
      <c r="AA18" s="35">
        <f t="shared" si="7"/>
        <v>103.39</v>
      </c>
      <c r="AB18" s="36">
        <f t="shared" si="1"/>
        <v>1533.7900000000002</v>
      </c>
    </row>
    <row r="19" spans="1:28" ht="21" x14ac:dyDescent="0.35">
      <c r="A19" s="1"/>
      <c r="B19" s="1" t="s">
        <v>58</v>
      </c>
      <c r="C19" s="2" t="s">
        <v>59</v>
      </c>
      <c r="D19" s="1" t="s">
        <v>60</v>
      </c>
      <c r="E19" s="3">
        <v>5717.23</v>
      </c>
      <c r="F19" s="71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0.06</v>
      </c>
      <c r="U19" s="32">
        <f t="shared" si="3"/>
        <v>657.48</v>
      </c>
      <c r="V19" s="29"/>
      <c r="W19" s="3">
        <f t="shared" si="4"/>
        <v>2897.63</v>
      </c>
      <c r="X19" s="33">
        <f t="shared" si="5"/>
        <v>2819.5999999999995</v>
      </c>
      <c r="Y19" s="50">
        <v>385.6</v>
      </c>
      <c r="Z19" s="3">
        <f t="shared" si="6"/>
        <v>1172.04</v>
      </c>
      <c r="AA19" s="35">
        <f t="shared" si="7"/>
        <v>114.34</v>
      </c>
      <c r="AB19" s="36">
        <f t="shared" si="1"/>
        <v>1671.9799999999998</v>
      </c>
    </row>
    <row r="20" spans="1:28" ht="21" x14ac:dyDescent="0.35">
      <c r="A20" s="1"/>
      <c r="B20" t="s">
        <v>61</v>
      </c>
      <c r="C20" s="2" t="s">
        <v>62</v>
      </c>
      <c r="D20" t="s">
        <v>57</v>
      </c>
      <c r="E20" s="3">
        <v>5169.53</v>
      </c>
      <c r="F20" s="71">
        <v>15</v>
      </c>
      <c r="G20" s="31">
        <v>2216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-0.02</v>
      </c>
      <c r="U20" s="32">
        <f t="shared" si="3"/>
        <v>594.5</v>
      </c>
      <c r="V20" s="29"/>
      <c r="W20" s="3">
        <f t="shared" si="4"/>
        <v>3259.5299999999997</v>
      </c>
      <c r="X20" s="33">
        <f t="shared" si="5"/>
        <v>1910</v>
      </c>
      <c r="Y20" s="50">
        <v>370.64</v>
      </c>
      <c r="Z20" s="3">
        <f t="shared" si="6"/>
        <v>1059.76</v>
      </c>
      <c r="AA20" s="35">
        <f t="shared" si="7"/>
        <v>103.39</v>
      </c>
      <c r="AB20" s="36">
        <f t="shared" si="1"/>
        <v>1533.7900000000002</v>
      </c>
    </row>
    <row r="21" spans="1:28" ht="21" x14ac:dyDescent="0.35">
      <c r="A21" s="27"/>
      <c r="B21" s="52" t="s">
        <v>63</v>
      </c>
      <c r="C21" s="28" t="s">
        <v>64</v>
      </c>
      <c r="D21" s="52" t="s">
        <v>65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380.46</v>
      </c>
      <c r="Z21" s="3">
        <f t="shared" si="6"/>
        <v>1133.4000000000001</v>
      </c>
      <c r="AA21" s="35">
        <f t="shared" si="7"/>
        <v>110.58</v>
      </c>
      <c r="AB21" s="36">
        <f t="shared" si="1"/>
        <v>1624.44</v>
      </c>
    </row>
    <row r="22" spans="1:28" ht="21" x14ac:dyDescent="0.35">
      <c r="A22" s="1"/>
      <c r="B22" s="52" t="s">
        <v>66</v>
      </c>
      <c r="C22" s="2" t="s">
        <v>67</v>
      </c>
      <c r="D22" t="s">
        <v>68</v>
      </c>
      <c r="E22" s="3">
        <v>6955</v>
      </c>
      <c r="F22" s="71">
        <v>15</v>
      </c>
      <c r="G22" s="29"/>
      <c r="H22" s="3"/>
      <c r="I22" s="3"/>
      <c r="J22" s="3"/>
      <c r="K22" s="3"/>
      <c r="L22" s="3"/>
      <c r="M22" s="3"/>
      <c r="N22" s="51"/>
      <c r="O22" s="3"/>
      <c r="P22" s="29">
        <f t="shared" si="2"/>
        <v>6955</v>
      </c>
      <c r="Q22" s="3"/>
      <c r="R22" s="3"/>
      <c r="S22" s="29">
        <v>774.5</v>
      </c>
      <c r="T22" s="3">
        <v>7.0000000000000007E-2</v>
      </c>
      <c r="U22" s="32">
        <f t="shared" si="3"/>
        <v>799.83</v>
      </c>
      <c r="V22" s="29"/>
      <c r="W22" s="3">
        <f t="shared" si="4"/>
        <v>1574.4</v>
      </c>
      <c r="X22" s="33">
        <f t="shared" si="5"/>
        <v>5380.6</v>
      </c>
      <c r="Y22" s="50">
        <v>419.4</v>
      </c>
      <c r="Z22" s="3">
        <f t="shared" si="6"/>
        <v>1425.7800000000002</v>
      </c>
      <c r="AA22" s="35">
        <f t="shared" si="7"/>
        <v>139.1</v>
      </c>
      <c r="AB22" s="36">
        <f t="shared" si="1"/>
        <v>1984.2800000000002</v>
      </c>
    </row>
    <row r="23" spans="1:28" ht="21" x14ac:dyDescent="0.35">
      <c r="A23" s="1"/>
      <c r="B23" s="44" t="s">
        <v>69</v>
      </c>
      <c r="C23" s="2" t="s">
        <v>70</v>
      </c>
      <c r="D23" s="44" t="s">
        <v>71</v>
      </c>
      <c r="E23" s="3">
        <v>8214.2800000000007</v>
      </c>
      <c r="F23" s="71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453.79</v>
      </c>
      <c r="Z23" s="3">
        <f t="shared" si="6"/>
        <v>1683.93</v>
      </c>
      <c r="AA23" s="35">
        <f t="shared" si="7"/>
        <v>164.29</v>
      </c>
      <c r="AB23" s="36">
        <f t="shared" si="1"/>
        <v>2302.0100000000002</v>
      </c>
    </row>
    <row r="24" spans="1:28" ht="21" x14ac:dyDescent="0.35">
      <c r="A24" s="1"/>
      <c r="B24" s="44" t="s">
        <v>72</v>
      </c>
      <c r="C24" s="2" t="s">
        <v>73</v>
      </c>
      <c r="D24" s="44" t="s">
        <v>68</v>
      </c>
      <c r="E24" s="3">
        <v>5500</v>
      </c>
      <c r="F24" s="71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379.67</v>
      </c>
      <c r="Z24" s="3">
        <f t="shared" si="6"/>
        <v>1127.5</v>
      </c>
      <c r="AA24" s="35">
        <f t="shared" si="7"/>
        <v>110</v>
      </c>
      <c r="AB24" s="36">
        <f t="shared" si="1"/>
        <v>1617.17</v>
      </c>
    </row>
    <row r="25" spans="1:28" ht="18.75" x14ac:dyDescent="0.3">
      <c r="A25" s="1"/>
      <c r="B25" s="23" t="s">
        <v>35</v>
      </c>
      <c r="C25" s="40"/>
      <c r="D25" s="41"/>
      <c r="E25" s="42">
        <f>SUM(E12:E24)</f>
        <v>89963.829999999987</v>
      </c>
      <c r="F25" s="42"/>
      <c r="G25" s="42">
        <f>SUM(G12:G24)</f>
        <v>14376.74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6.05</v>
      </c>
      <c r="O25" s="42">
        <f>SUM(O12:O22)</f>
        <v>0</v>
      </c>
      <c r="P25" s="42">
        <f t="shared" ref="P25:AB25" si="8">SUM(P12:P24)</f>
        <v>89957.779999999984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-0.08</v>
      </c>
      <c r="U25" s="42">
        <f t="shared" si="8"/>
        <v>10345.849999999999</v>
      </c>
      <c r="V25" s="42">
        <f t="shared" si="8"/>
        <v>0</v>
      </c>
      <c r="W25" s="42">
        <f t="shared" si="8"/>
        <v>35704.18</v>
      </c>
      <c r="X25" s="42">
        <f t="shared" si="8"/>
        <v>54253.599999999999</v>
      </c>
      <c r="Y25" s="42">
        <f t="shared" si="8"/>
        <v>5210.37</v>
      </c>
      <c r="Z25" s="42">
        <f t="shared" si="8"/>
        <v>18442.629999999997</v>
      </c>
      <c r="AA25" s="42">
        <f t="shared" si="8"/>
        <v>1799.27</v>
      </c>
      <c r="AB25" s="42">
        <f t="shared" si="8"/>
        <v>25452.269999999997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74</v>
      </c>
      <c r="C27" s="40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76</v>
      </c>
      <c r="C28" s="2" t="s">
        <v>77</v>
      </c>
      <c r="D28" t="s">
        <v>78</v>
      </c>
      <c r="E28" s="3">
        <v>8007.06</v>
      </c>
      <c r="F28" s="71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448.13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2249.7199999999998</v>
      </c>
    </row>
    <row r="29" spans="1:28" ht="21" x14ac:dyDescent="0.35">
      <c r="A29" s="1"/>
      <c r="B29" s="1" t="s">
        <v>79</v>
      </c>
      <c r="C29" s="2" t="s">
        <v>80</v>
      </c>
      <c r="D29" t="s">
        <v>81</v>
      </c>
      <c r="E29" s="3">
        <v>8007.06</v>
      </c>
      <c r="F29" s="71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448.13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2249.7199999999998</v>
      </c>
    </row>
    <row r="30" spans="1:28" ht="21" x14ac:dyDescent="0.35">
      <c r="A30" s="1"/>
      <c r="B30" s="1" t="s">
        <v>82</v>
      </c>
      <c r="C30" s="2" t="s">
        <v>83</v>
      </c>
      <c r="D30" s="44" t="s">
        <v>84</v>
      </c>
      <c r="E30" s="3">
        <v>8007.06</v>
      </c>
      <c r="F30" s="71">
        <v>15</v>
      </c>
      <c r="G30" s="31">
        <v>3336</v>
      </c>
      <c r="H30" s="3"/>
      <c r="I30" s="3"/>
      <c r="J30" s="3"/>
      <c r="K30" s="3"/>
      <c r="L30" s="3"/>
      <c r="M30" s="3"/>
      <c r="N30" s="51">
        <v>1.27</v>
      </c>
      <c r="O30" s="3"/>
      <c r="P30" s="3">
        <f t="shared" si="9"/>
        <v>8005.79</v>
      </c>
      <c r="Q30" s="3">
        <v>0</v>
      </c>
      <c r="R30" s="3"/>
      <c r="S30" s="3">
        <v>999.19</v>
      </c>
      <c r="T30" s="3">
        <v>-0.01</v>
      </c>
      <c r="U30" s="32">
        <f>ROUND(E30*0.115,2)</f>
        <v>920.81</v>
      </c>
      <c r="V30" s="29"/>
      <c r="W30" s="3">
        <f>SUM(S30:U30)+G30</f>
        <v>5255.99</v>
      </c>
      <c r="X30" s="33">
        <f>P30-W30</f>
        <v>2749.8</v>
      </c>
      <c r="Y30" s="53">
        <v>448.13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2249.7199999999998</v>
      </c>
    </row>
    <row r="31" spans="1:28" ht="21" x14ac:dyDescent="0.35">
      <c r="A31" s="1"/>
      <c r="B31" s="44" t="s">
        <v>85</v>
      </c>
      <c r="C31" s="2" t="s">
        <v>86</v>
      </c>
      <c r="D31" t="s">
        <v>81</v>
      </c>
      <c r="E31" s="3">
        <v>8007.06</v>
      </c>
      <c r="F31" s="71">
        <v>15</v>
      </c>
      <c r="G31" s="29"/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1920.06</v>
      </c>
      <c r="X31" s="33">
        <f>P31-W31</f>
        <v>6087</v>
      </c>
      <c r="Y31" s="53">
        <v>448.13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2249.7199999999998</v>
      </c>
    </row>
    <row r="32" spans="1:28" ht="18.75" x14ac:dyDescent="0.3">
      <c r="A32" s="1"/>
      <c r="B32" s="23" t="s">
        <v>35</v>
      </c>
      <c r="C32" s="40"/>
      <c r="D32" s="41"/>
      <c r="E32" s="42">
        <f>SUM(E28:E31)</f>
        <v>32028.240000000002</v>
      </c>
      <c r="F32" s="42"/>
      <c r="G32" s="42">
        <f>+G31+G30+G28+G29</f>
        <v>3336</v>
      </c>
      <c r="H32" s="42"/>
      <c r="I32" s="42"/>
      <c r="J32" s="42"/>
      <c r="K32" s="42"/>
      <c r="L32" s="42"/>
      <c r="M32" s="42"/>
      <c r="N32" s="42">
        <f>SUM(N28:N31)</f>
        <v>1.27</v>
      </c>
      <c r="O32" s="42">
        <f>SUM(O28:O31)</f>
        <v>0</v>
      </c>
      <c r="P32" s="42">
        <f>SUM(P28:P31)</f>
        <v>32026.97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0.16999999999999998</v>
      </c>
      <c r="U32" s="42">
        <f>SUM(U28:U31)</f>
        <v>3683.24</v>
      </c>
      <c r="V32" s="42"/>
      <c r="W32" s="42">
        <f t="shared" ref="W32:AB32" si="10">SUM(W28:W31)</f>
        <v>11016.17</v>
      </c>
      <c r="X32" s="42">
        <f t="shared" si="10"/>
        <v>21010.799999999999</v>
      </c>
      <c r="Y32" s="42">
        <f t="shared" si="10"/>
        <v>1792.52</v>
      </c>
      <c r="Z32" s="42">
        <f t="shared" si="10"/>
        <v>6565.8</v>
      </c>
      <c r="AA32" s="42">
        <f t="shared" si="10"/>
        <v>640.55999999999995</v>
      </c>
      <c r="AB32" s="42">
        <f t="shared" si="10"/>
        <v>8998.8799999999992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87</v>
      </c>
      <c r="C34" s="40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89</v>
      </c>
      <c r="C35" s="2"/>
      <c r="D35" t="s">
        <v>90</v>
      </c>
      <c r="E35" s="3"/>
      <c r="F35" s="71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89</v>
      </c>
      <c r="C36" s="2" t="s">
        <v>91</v>
      </c>
      <c r="D36" t="s">
        <v>92</v>
      </c>
      <c r="E36" s="3">
        <v>8007.06</v>
      </c>
      <c r="F36" s="71">
        <v>15</v>
      </c>
      <c r="G36" s="31">
        <v>1345.12</v>
      </c>
      <c r="H36" s="3"/>
      <c r="I36" s="3"/>
      <c r="J36" s="3"/>
      <c r="K36" s="3"/>
      <c r="L36" s="3"/>
      <c r="M36" s="3"/>
      <c r="N36" s="51">
        <v>1.27</v>
      </c>
      <c r="O36" s="3"/>
      <c r="P36" s="3">
        <f>E36+-N36</f>
        <v>8005.79</v>
      </c>
      <c r="Q36" s="3"/>
      <c r="R36" s="3"/>
      <c r="S36" s="3">
        <v>999.19</v>
      </c>
      <c r="T36" s="3">
        <v>7.0000000000000007E-2</v>
      </c>
      <c r="U36" s="55">
        <f t="shared" ref="U36:U44" si="11">ROUND(E36*0.115,2)</f>
        <v>920.81</v>
      </c>
      <c r="V36" s="29"/>
      <c r="W36" s="3">
        <f>SUM(S36:U36)+G36</f>
        <v>3265.19</v>
      </c>
      <c r="X36" s="33">
        <f t="shared" ref="X36:X52" si="12">P36-W36</f>
        <v>4740.6000000000004</v>
      </c>
      <c r="Y36" s="53">
        <v>448.13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2249.7199999999998</v>
      </c>
    </row>
    <row r="37" spans="1:28" ht="21" x14ac:dyDescent="0.35">
      <c r="A37" s="1"/>
      <c r="B37" s="44" t="s">
        <v>93</v>
      </c>
      <c r="C37" s="2" t="s">
        <v>94</v>
      </c>
      <c r="D37" t="s">
        <v>92</v>
      </c>
      <c r="E37" s="3">
        <v>8007.06</v>
      </c>
      <c r="F37" s="71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448.13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2249.7199999999998</v>
      </c>
    </row>
    <row r="38" spans="1:28" ht="21" x14ac:dyDescent="0.35">
      <c r="A38" s="1"/>
      <c r="B38" s="44" t="s">
        <v>95</v>
      </c>
      <c r="C38" s="2" t="s">
        <v>96</v>
      </c>
      <c r="D38" s="1" t="s">
        <v>97</v>
      </c>
      <c r="E38" s="29">
        <v>8214.2800000000007</v>
      </c>
      <c r="F38" s="71">
        <v>15</v>
      </c>
      <c r="G38" s="31">
        <v>401.72</v>
      </c>
      <c r="H38" s="3"/>
      <c r="I38" s="3"/>
      <c r="J38" s="3"/>
      <c r="K38" s="3"/>
      <c r="L38" s="3"/>
      <c r="M38" s="3"/>
      <c r="N38" s="51"/>
      <c r="O38" s="3"/>
      <c r="P38" s="3">
        <f t="shared" si="16"/>
        <v>8214.2800000000007</v>
      </c>
      <c r="Q38" s="3">
        <v>0</v>
      </c>
      <c r="R38" s="3"/>
      <c r="S38" s="3">
        <v>1043.47</v>
      </c>
      <c r="T38" s="3">
        <v>0.05</v>
      </c>
      <c r="U38" s="55">
        <f t="shared" si="11"/>
        <v>944.64</v>
      </c>
      <c r="V38" s="29"/>
      <c r="W38" s="3">
        <f>SUM(S38:U38)+G38</f>
        <v>2389.88</v>
      </c>
      <c r="X38" s="33">
        <f t="shared" si="12"/>
        <v>5824.4000000000005</v>
      </c>
      <c r="Y38" s="53">
        <v>453.79</v>
      </c>
      <c r="Z38" s="3">
        <f t="shared" si="13"/>
        <v>1683.93</v>
      </c>
      <c r="AA38" s="35">
        <f t="shared" si="14"/>
        <v>164.29</v>
      </c>
      <c r="AB38" s="54">
        <f t="shared" si="15"/>
        <v>2302.0100000000002</v>
      </c>
    </row>
    <row r="39" spans="1:28" ht="21" x14ac:dyDescent="0.35">
      <c r="A39" s="1"/>
      <c r="B39" s="1" t="s">
        <v>98</v>
      </c>
      <c r="C39" s="2" t="s">
        <v>99</v>
      </c>
      <c r="D39" s="1" t="s">
        <v>100</v>
      </c>
      <c r="E39" s="3">
        <v>8007.06</v>
      </c>
      <c r="F39" s="71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0.22</v>
      </c>
      <c r="U39" s="55">
        <f t="shared" si="11"/>
        <v>920.81</v>
      </c>
      <c r="V39" s="29"/>
      <c r="W39" s="3">
        <f>SUM(S39:U39)+G39+I39</f>
        <v>4914.26</v>
      </c>
      <c r="X39" s="33">
        <f t="shared" si="12"/>
        <v>3092.8</v>
      </c>
      <c r="Y39" s="53">
        <v>448.13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2249.7199999999998</v>
      </c>
    </row>
    <row r="40" spans="1:28" ht="21" x14ac:dyDescent="0.35">
      <c r="A40" s="1"/>
      <c r="B40" s="1" t="s">
        <v>101</v>
      </c>
      <c r="C40" s="2" t="s">
        <v>102</v>
      </c>
      <c r="D40" s="1" t="s">
        <v>103</v>
      </c>
      <c r="E40" s="3">
        <v>8007.06</v>
      </c>
      <c r="F40" s="71">
        <v>15</v>
      </c>
      <c r="G40" s="29"/>
      <c r="H40" s="3"/>
      <c r="I40" s="3"/>
      <c r="J40" s="3"/>
      <c r="K40" s="3"/>
      <c r="L40" s="3"/>
      <c r="M40" s="3"/>
      <c r="N40" s="49"/>
      <c r="O40" s="3"/>
      <c r="P40" s="3">
        <f t="shared" si="16"/>
        <v>8007.06</v>
      </c>
      <c r="Q40" s="3">
        <v>0</v>
      </c>
      <c r="R40" s="3"/>
      <c r="S40" s="3">
        <v>999.19</v>
      </c>
      <c r="T40" s="3">
        <v>0.06</v>
      </c>
      <c r="U40" s="55">
        <f t="shared" si="11"/>
        <v>920.81</v>
      </c>
      <c r="V40" s="29"/>
      <c r="W40" s="3">
        <f>SUM(S40:U40)+G40</f>
        <v>1920.06</v>
      </c>
      <c r="X40" s="33">
        <f t="shared" si="12"/>
        <v>6087</v>
      </c>
      <c r="Y40" s="53">
        <v>448.13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2249.7199999999998</v>
      </c>
    </row>
    <row r="41" spans="1:28" ht="21" x14ac:dyDescent="0.35">
      <c r="A41" s="1"/>
      <c r="B41" s="44" t="s">
        <v>104</v>
      </c>
      <c r="C41" s="2" t="s">
        <v>105</v>
      </c>
      <c r="D41" s="1" t="s">
        <v>103</v>
      </c>
      <c r="E41" s="3">
        <v>7738.82</v>
      </c>
      <c r="F41" s="71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1"/>
        <v>889.96</v>
      </c>
      <c r="V41" s="29"/>
      <c r="W41" s="3">
        <f>SUM(S41:U41)+G41</f>
        <v>1831.8200000000002</v>
      </c>
      <c r="X41" s="33">
        <f t="shared" si="12"/>
        <v>5907</v>
      </c>
      <c r="Y41" s="53">
        <v>440.8</v>
      </c>
      <c r="Z41" s="3">
        <f t="shared" si="13"/>
        <v>1586.45</v>
      </c>
      <c r="AA41" s="35">
        <f t="shared" si="14"/>
        <v>154.78</v>
      </c>
      <c r="AB41" s="54">
        <f t="shared" si="15"/>
        <v>2182.0300000000002</v>
      </c>
    </row>
    <row r="42" spans="1:28" ht="21" x14ac:dyDescent="0.35">
      <c r="A42" s="1"/>
      <c r="B42" s="44" t="s">
        <v>106</v>
      </c>
      <c r="C42" s="2" t="s">
        <v>107</v>
      </c>
      <c r="D42" s="1" t="s">
        <v>103</v>
      </c>
      <c r="E42" s="3">
        <v>7738.82</v>
      </c>
      <c r="F42" s="71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0.15</v>
      </c>
      <c r="U42" s="55">
        <f t="shared" si="11"/>
        <v>889.96</v>
      </c>
      <c r="V42" s="29"/>
      <c r="W42" s="3">
        <f>SUM(S42:U42)+G42</f>
        <v>1832.02</v>
      </c>
      <c r="X42" s="33">
        <f t="shared" si="12"/>
        <v>5906.7999999999993</v>
      </c>
      <c r="Y42" s="53">
        <v>440.8</v>
      </c>
      <c r="Z42" s="3">
        <f t="shared" si="13"/>
        <v>1586.45</v>
      </c>
      <c r="AA42" s="35">
        <f t="shared" si="14"/>
        <v>154.78</v>
      </c>
      <c r="AB42" s="54">
        <f t="shared" si="15"/>
        <v>2182.0300000000002</v>
      </c>
    </row>
    <row r="43" spans="1:28" ht="21" x14ac:dyDescent="0.35">
      <c r="A43" s="1"/>
      <c r="B43" t="s">
        <v>108</v>
      </c>
      <c r="C43" s="2" t="s">
        <v>109</v>
      </c>
      <c r="D43" t="s">
        <v>110</v>
      </c>
      <c r="E43" s="3">
        <v>8007.06</v>
      </c>
      <c r="F43" s="71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>
        <v>3.81</v>
      </c>
      <c r="O43" s="3"/>
      <c r="P43" s="3">
        <f t="shared" si="16"/>
        <v>8003.25</v>
      </c>
      <c r="Q43" s="3">
        <v>0</v>
      </c>
      <c r="R43" s="3"/>
      <c r="S43" s="3">
        <v>999.19</v>
      </c>
      <c r="T43" s="3">
        <v>0.16</v>
      </c>
      <c r="U43" s="55">
        <f t="shared" si="11"/>
        <v>920.81</v>
      </c>
      <c r="V43" s="29"/>
      <c r="W43" s="3">
        <f>SUM(S43:U43)+G43+J43+K43+L43+M43</f>
        <v>5676.6500000000015</v>
      </c>
      <c r="X43" s="33">
        <f t="shared" si="12"/>
        <v>2326.5999999999985</v>
      </c>
      <c r="Y43" s="53">
        <v>448.13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2249.7199999999998</v>
      </c>
    </row>
    <row r="44" spans="1:28" ht="21" x14ac:dyDescent="0.35">
      <c r="A44" s="1"/>
      <c r="B44" s="1" t="s">
        <v>111</v>
      </c>
      <c r="C44" s="2" t="s">
        <v>112</v>
      </c>
      <c r="D44" s="1" t="s">
        <v>110</v>
      </c>
      <c r="E44" s="3">
        <v>8007.06</v>
      </c>
      <c r="F44" s="71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/>
      <c r="O44" s="3"/>
      <c r="P44" s="3">
        <f t="shared" si="16"/>
        <v>8007.06</v>
      </c>
      <c r="Q44" s="3">
        <v>0</v>
      </c>
      <c r="R44" s="3"/>
      <c r="S44" s="3">
        <v>999.19</v>
      </c>
      <c r="T44" s="3">
        <v>0.02</v>
      </c>
      <c r="U44" s="55">
        <f t="shared" si="11"/>
        <v>920.81</v>
      </c>
      <c r="V44" s="29"/>
      <c r="W44" s="3">
        <f>SUM(S44:U44)+G44+J44+K44</f>
        <v>5654.86</v>
      </c>
      <c r="X44" s="33">
        <f t="shared" si="12"/>
        <v>2352.2000000000007</v>
      </c>
      <c r="Y44" s="53">
        <v>448.13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2249.7199999999998</v>
      </c>
    </row>
    <row r="45" spans="1:28" ht="21" x14ac:dyDescent="0.35">
      <c r="A45" s="1"/>
      <c r="B45" s="44" t="s">
        <v>113</v>
      </c>
      <c r="C45" s="2" t="s">
        <v>114</v>
      </c>
      <c r="D45" s="1" t="s">
        <v>115</v>
      </c>
      <c r="E45" s="3">
        <v>7738.82</v>
      </c>
      <c r="F45" s="71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0.11</v>
      </c>
      <c r="U45" s="55"/>
      <c r="V45" s="29"/>
      <c r="W45" s="3">
        <f>SUM(S45:U45)+G45</f>
        <v>942.02</v>
      </c>
      <c r="X45" s="33">
        <f t="shared" si="12"/>
        <v>6796.7999999999993</v>
      </c>
      <c r="Y45" s="53">
        <v>440.8</v>
      </c>
      <c r="Z45" s="3">
        <v>0</v>
      </c>
      <c r="AA45" s="35">
        <v>0</v>
      </c>
      <c r="AB45" s="54">
        <f t="shared" si="15"/>
        <v>440.8</v>
      </c>
    </row>
    <row r="46" spans="1:28" ht="21" x14ac:dyDescent="0.35">
      <c r="A46" s="1"/>
      <c r="B46" s="1" t="s">
        <v>116</v>
      </c>
      <c r="C46" s="2" t="s">
        <v>117</v>
      </c>
      <c r="D46" s="1" t="s">
        <v>115</v>
      </c>
      <c r="E46" s="3">
        <v>8007.06</v>
      </c>
      <c r="F46" s="71">
        <v>15</v>
      </c>
      <c r="G46" s="31">
        <v>1754</v>
      </c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0.06</v>
      </c>
      <c r="U46" s="55">
        <f t="shared" ref="U46:U52" si="17">ROUND(E46*0.115,2)</f>
        <v>920.81</v>
      </c>
      <c r="V46" s="29"/>
      <c r="W46" s="3">
        <f>SUM(S46:U46)+G46</f>
        <v>3674.06</v>
      </c>
      <c r="X46" s="33">
        <f t="shared" si="12"/>
        <v>4333</v>
      </c>
      <c r="Y46" s="53">
        <v>448.13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2249.7199999999998</v>
      </c>
    </row>
    <row r="47" spans="1:28" ht="21" x14ac:dyDescent="0.35">
      <c r="A47" s="1"/>
      <c r="B47" t="s">
        <v>118</v>
      </c>
      <c r="C47" s="2" t="s">
        <v>119</v>
      </c>
      <c r="D47" t="s">
        <v>120</v>
      </c>
      <c r="E47" s="3">
        <v>8007.06</v>
      </c>
      <c r="F47" s="71">
        <v>15</v>
      </c>
      <c r="G47" s="31">
        <v>1512</v>
      </c>
      <c r="H47" s="3"/>
      <c r="I47" s="3"/>
      <c r="J47" s="3"/>
      <c r="K47" s="3"/>
      <c r="L47" s="3"/>
      <c r="M47" s="3"/>
      <c r="N47" s="51">
        <v>45.72</v>
      </c>
      <c r="O47" s="3"/>
      <c r="P47" s="3">
        <f t="shared" si="16"/>
        <v>7961.34</v>
      </c>
      <c r="Q47" s="3">
        <v>0</v>
      </c>
      <c r="R47" s="3"/>
      <c r="S47" s="3">
        <v>999.19</v>
      </c>
      <c r="T47" s="3">
        <v>0.14000000000000001</v>
      </c>
      <c r="U47" s="55">
        <f t="shared" si="17"/>
        <v>920.81</v>
      </c>
      <c r="V47" s="29"/>
      <c r="W47" s="3">
        <f>SUM(S47:U47)+G47</f>
        <v>3432.14</v>
      </c>
      <c r="X47" s="33">
        <f t="shared" si="12"/>
        <v>4529.2000000000007</v>
      </c>
      <c r="Y47" s="53">
        <v>448.13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2249.7199999999998</v>
      </c>
    </row>
    <row r="48" spans="1:28" ht="21" x14ac:dyDescent="0.35">
      <c r="A48" s="1"/>
      <c r="B48" t="s">
        <v>121</v>
      </c>
      <c r="C48" s="2" t="s">
        <v>122</v>
      </c>
      <c r="D48" t="s">
        <v>120</v>
      </c>
      <c r="E48" s="3">
        <v>8007.06</v>
      </c>
      <c r="F48" s="71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448.13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2249.7199999999998</v>
      </c>
    </row>
    <row r="49" spans="1:28" ht="21" x14ac:dyDescent="0.35">
      <c r="A49" s="1"/>
      <c r="B49" t="s">
        <v>123</v>
      </c>
      <c r="C49" s="2" t="s">
        <v>124</v>
      </c>
      <c r="D49" t="s">
        <v>120</v>
      </c>
      <c r="E49" s="3">
        <v>8007.06</v>
      </c>
      <c r="F49" s="71">
        <v>15</v>
      </c>
      <c r="G49" s="29"/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0.06</v>
      </c>
      <c r="U49" s="55">
        <f t="shared" si="17"/>
        <v>920.81</v>
      </c>
      <c r="V49" s="29"/>
      <c r="W49" s="3">
        <f>SUM(S49:U49)+G49</f>
        <v>1920.06</v>
      </c>
      <c r="X49" s="33">
        <f t="shared" si="12"/>
        <v>6087</v>
      </c>
      <c r="Y49" s="53">
        <v>448.13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2249.7199999999998</v>
      </c>
    </row>
    <row r="50" spans="1:28" ht="21" x14ac:dyDescent="0.35">
      <c r="A50" s="1"/>
      <c r="B50" t="s">
        <v>125</v>
      </c>
      <c r="C50" s="2" t="s">
        <v>126</v>
      </c>
      <c r="D50" t="s">
        <v>120</v>
      </c>
      <c r="E50" s="3">
        <v>8007.06</v>
      </c>
      <c r="F50" s="71">
        <v>15</v>
      </c>
      <c r="G50" s="3"/>
      <c r="H50" s="3"/>
      <c r="I50" s="31">
        <v>2600.7800000000002</v>
      </c>
      <c r="J50" s="3"/>
      <c r="K50" s="3"/>
      <c r="L50" s="3"/>
      <c r="M50" s="3"/>
      <c r="N50" s="51">
        <v>24.15</v>
      </c>
      <c r="O50" s="3"/>
      <c r="P50" s="3">
        <f t="shared" si="16"/>
        <v>7982.9100000000008</v>
      </c>
      <c r="Q50" s="3">
        <v>0</v>
      </c>
      <c r="R50" s="3"/>
      <c r="S50" s="3">
        <v>999.19</v>
      </c>
      <c r="T50" s="3">
        <v>0.13</v>
      </c>
      <c r="U50" s="55">
        <f t="shared" si="17"/>
        <v>920.81</v>
      </c>
      <c r="V50" s="29"/>
      <c r="W50" s="3">
        <f>SUM(S50:U50)+G50+I50</f>
        <v>4520.91</v>
      </c>
      <c r="X50" s="59">
        <f t="shared" si="12"/>
        <v>3462.0000000000009</v>
      </c>
      <c r="Y50" s="53">
        <v>448.13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2249.7199999999998</v>
      </c>
    </row>
    <row r="51" spans="1:28" ht="21" x14ac:dyDescent="0.35">
      <c r="A51" s="1"/>
      <c r="B51" t="s">
        <v>127</v>
      </c>
      <c r="C51" s="2" t="s">
        <v>44</v>
      </c>
      <c r="D51" t="s">
        <v>120</v>
      </c>
      <c r="E51" s="3"/>
      <c r="F51" s="71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128</v>
      </c>
      <c r="C52" s="2" t="s">
        <v>129</v>
      </c>
      <c r="D52" t="s">
        <v>130</v>
      </c>
      <c r="E52" s="3">
        <v>5169.53</v>
      </c>
      <c r="F52" s="71">
        <v>15</v>
      </c>
      <c r="G52" s="3"/>
      <c r="H52" s="3"/>
      <c r="I52" s="3"/>
      <c r="J52" s="3"/>
      <c r="K52" s="3"/>
      <c r="L52" s="3"/>
      <c r="M52" s="3"/>
      <c r="N52" s="51">
        <v>0.82</v>
      </c>
      <c r="O52" s="3"/>
      <c r="P52" s="3">
        <f t="shared" si="16"/>
        <v>5168.71</v>
      </c>
      <c r="Q52" s="3"/>
      <c r="R52" s="3"/>
      <c r="S52" s="3">
        <v>449.05</v>
      </c>
      <c r="T52" s="3">
        <v>-0.04</v>
      </c>
      <c r="U52" s="55">
        <f t="shared" si="17"/>
        <v>594.5</v>
      </c>
      <c r="V52" s="29"/>
      <c r="W52" s="3">
        <f>SUM(S52:U52)+G52</f>
        <v>1043.51</v>
      </c>
      <c r="X52" s="33">
        <f t="shared" si="12"/>
        <v>4125.2</v>
      </c>
      <c r="Y52" s="50">
        <v>370.64</v>
      </c>
      <c r="Z52" s="3">
        <f t="shared" si="18"/>
        <v>1059.76</v>
      </c>
      <c r="AA52" s="35">
        <f t="shared" si="19"/>
        <v>103.39</v>
      </c>
      <c r="AB52" s="54">
        <f t="shared" si="15"/>
        <v>1533.7900000000002</v>
      </c>
    </row>
    <row r="53" spans="1:28" ht="18.75" x14ac:dyDescent="0.3">
      <c r="A53" s="1"/>
      <c r="B53" s="23" t="s">
        <v>35</v>
      </c>
      <c r="C53" s="40"/>
      <c r="D53" s="41"/>
      <c r="E53" s="42">
        <f>SUM(E35:E52)</f>
        <v>124677.93</v>
      </c>
      <c r="F53" s="42"/>
      <c r="G53" s="42">
        <f>SUM(G35:G52)</f>
        <v>6196.59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75.769999999999982</v>
      </c>
      <c r="O53" s="42">
        <f t="shared" ref="O53:AB53" si="21">SUM(O35:O52)</f>
        <v>0</v>
      </c>
      <c r="P53" s="42">
        <f t="shared" si="21"/>
        <v>124602.15999999999</v>
      </c>
      <c r="Q53" s="42">
        <f t="shared" si="21"/>
        <v>0</v>
      </c>
      <c r="R53" s="42">
        <f t="shared" si="21"/>
        <v>0</v>
      </c>
      <c r="S53" s="42">
        <f t="shared" si="21"/>
        <v>15309.340000000002</v>
      </c>
      <c r="T53" s="42">
        <f>SUM(T35:T52)</f>
        <v>1.2400000000000002</v>
      </c>
      <c r="U53" s="42">
        <f t="shared" si="21"/>
        <v>13447.969999999996</v>
      </c>
      <c r="V53" s="42"/>
      <c r="W53" s="42">
        <f t="shared" si="21"/>
        <v>50854.159999999996</v>
      </c>
      <c r="X53" s="42">
        <f t="shared" si="21"/>
        <v>73747.999999999985</v>
      </c>
      <c r="Y53" s="42">
        <f t="shared" si="21"/>
        <v>7076.2600000000011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33387.580000000009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131</v>
      </c>
      <c r="C55" s="40" t="s">
        <v>132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133</v>
      </c>
      <c r="C56" s="28" t="s">
        <v>134</v>
      </c>
      <c r="D56" s="27" t="s">
        <v>135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>
        <v>16.95</v>
      </c>
      <c r="O56" s="29"/>
      <c r="P56" s="29">
        <f>E56+-N56</f>
        <v>8197.33</v>
      </c>
      <c r="Q56" s="29"/>
      <c r="R56" s="29"/>
      <c r="S56" s="29">
        <v>1043.47</v>
      </c>
      <c r="T56" s="29">
        <v>-0.14000000000000001</v>
      </c>
      <c r="U56" s="32">
        <v>0</v>
      </c>
      <c r="V56" s="29"/>
      <c r="W56" s="29">
        <f>SUM(S56:U56)+G56</f>
        <v>1043.33</v>
      </c>
      <c r="X56" s="47">
        <f t="shared" ref="X56:X61" si="22">P56-W56</f>
        <v>7154</v>
      </c>
      <c r="Y56" s="48">
        <v>453.79</v>
      </c>
      <c r="Z56" s="3">
        <v>0</v>
      </c>
      <c r="AA56" s="35">
        <v>0</v>
      </c>
      <c r="AB56" s="36">
        <f t="shared" ref="AB56:AB61" si="23">SUM(Y56:AA56)</f>
        <v>453.79</v>
      </c>
    </row>
    <row r="57" spans="1:28" ht="21" x14ac:dyDescent="0.35">
      <c r="A57" s="1"/>
      <c r="B57" s="1" t="s">
        <v>136</v>
      </c>
      <c r="C57" s="2" t="s">
        <v>137</v>
      </c>
      <c r="D57" s="1" t="s">
        <v>90</v>
      </c>
      <c r="E57" s="3">
        <f>8007.06/15*14</f>
        <v>7473.2559999999994</v>
      </c>
      <c r="F57" s="71">
        <v>14</v>
      </c>
      <c r="G57" s="31">
        <v>953</v>
      </c>
      <c r="H57" s="3"/>
      <c r="I57" s="3"/>
      <c r="J57" s="3"/>
      <c r="K57" s="3"/>
      <c r="L57" s="3"/>
      <c r="M57" s="3"/>
      <c r="N57" s="51">
        <v>12.7</v>
      </c>
      <c r="O57" s="3"/>
      <c r="P57" s="29">
        <f t="shared" ref="P57:P61" si="24">E57+-N57</f>
        <v>7460.5559999999996</v>
      </c>
      <c r="Q57" s="3"/>
      <c r="R57" s="3"/>
      <c r="S57" s="3">
        <v>885.17</v>
      </c>
      <c r="T57" s="3">
        <v>-0.02</v>
      </c>
      <c r="U57" s="32">
        <v>920.81</v>
      </c>
      <c r="V57" s="29"/>
      <c r="W57" s="29">
        <f>SUM(S57:U57)+G57</f>
        <v>2758.96</v>
      </c>
      <c r="X57" s="33">
        <f t="shared" si="22"/>
        <v>4701.5959999999995</v>
      </c>
      <c r="Y57" s="53">
        <v>448.13</v>
      </c>
      <c r="Z57" s="3">
        <v>1641.45</v>
      </c>
      <c r="AA57" s="35">
        <v>160.13999999999999</v>
      </c>
      <c r="AB57" s="36">
        <f t="shared" si="23"/>
        <v>2249.7199999999998</v>
      </c>
    </row>
    <row r="58" spans="1:28" ht="21" x14ac:dyDescent="0.35">
      <c r="A58" s="1"/>
      <c r="B58" s="44" t="s">
        <v>138</v>
      </c>
      <c r="C58" s="2" t="s">
        <v>139</v>
      </c>
      <c r="D58" s="1" t="s">
        <v>120</v>
      </c>
      <c r="E58" s="3">
        <v>7738.82</v>
      </c>
      <c r="F58" s="71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-0.05</v>
      </c>
      <c r="U58" s="32">
        <f t="shared" ref="U58:U61" si="25">ROUND(E58*0.115,2)</f>
        <v>889.96</v>
      </c>
      <c r="V58" s="29"/>
      <c r="W58" s="29">
        <f>SUM(S58:U58)+G58</f>
        <v>1831.8200000000002</v>
      </c>
      <c r="X58" s="33">
        <f t="shared" si="22"/>
        <v>5907</v>
      </c>
      <c r="Y58" s="53">
        <v>440.8</v>
      </c>
      <c r="Z58" s="3">
        <f t="shared" ref="Z58:Z61" si="26">ROUND(+E58*17.5%,2)+ROUND(E58*3%,2)</f>
        <v>1586.45</v>
      </c>
      <c r="AA58" s="35">
        <f t="shared" ref="AA58:AA61" si="27">ROUND(+E58*2%,2)</f>
        <v>154.78</v>
      </c>
      <c r="AB58" s="36">
        <f t="shared" si="23"/>
        <v>2182.0300000000002</v>
      </c>
    </row>
    <row r="59" spans="1:28" ht="91.5" x14ac:dyDescent="0.35">
      <c r="A59" s="1" t="s">
        <v>140</v>
      </c>
      <c r="B59" t="s">
        <v>141</v>
      </c>
      <c r="C59" s="2" t="s">
        <v>142</v>
      </c>
      <c r="D59" s="61" t="s">
        <v>143</v>
      </c>
      <c r="E59" s="3">
        <v>7774.4</v>
      </c>
      <c r="F59" s="71">
        <v>15</v>
      </c>
      <c r="G59" s="31">
        <v>414.58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0.06</v>
      </c>
      <c r="U59" s="32">
        <f t="shared" si="25"/>
        <v>894.06</v>
      </c>
      <c r="V59" s="29"/>
      <c r="W59" s="29">
        <f>SUM(S59:U59)+G59</f>
        <v>2258.1999999999998</v>
      </c>
      <c r="X59" s="33">
        <f t="shared" si="22"/>
        <v>5516.2</v>
      </c>
      <c r="Y59" s="53">
        <v>441.77</v>
      </c>
      <c r="Z59" s="3">
        <f t="shared" si="26"/>
        <v>1593.75</v>
      </c>
      <c r="AA59" s="35">
        <f t="shared" si="27"/>
        <v>155.49</v>
      </c>
      <c r="AB59" s="36">
        <f t="shared" si="23"/>
        <v>2191.0100000000002</v>
      </c>
    </row>
    <row r="60" spans="1:28" ht="91.5" x14ac:dyDescent="0.35">
      <c r="A60" s="1"/>
      <c r="B60" t="s">
        <v>144</v>
      </c>
      <c r="C60" s="2" t="s">
        <v>145</v>
      </c>
      <c r="D60" s="61" t="s">
        <v>143</v>
      </c>
      <c r="E60" s="3">
        <v>7774.4</v>
      </c>
      <c r="F60" s="71">
        <v>15</v>
      </c>
      <c r="G60" s="3"/>
      <c r="H60" s="3"/>
      <c r="I60" s="3"/>
      <c r="J60" s="3"/>
      <c r="K60" s="3"/>
      <c r="L60" s="3"/>
      <c r="M60" s="3"/>
      <c r="N60" s="51">
        <v>1.23</v>
      </c>
      <c r="O60" s="3"/>
      <c r="P60" s="29">
        <f t="shared" si="24"/>
        <v>7773.17</v>
      </c>
      <c r="Q60" s="3"/>
      <c r="R60" s="3"/>
      <c r="S60" s="3">
        <v>949.5</v>
      </c>
      <c r="T60" s="3">
        <v>0.01</v>
      </c>
      <c r="U60" s="32">
        <f t="shared" si="25"/>
        <v>894.06</v>
      </c>
      <c r="V60" s="29"/>
      <c r="W60" s="29">
        <f>SUM(S60:U60)+G60</f>
        <v>1843.57</v>
      </c>
      <c r="X60" s="33">
        <f t="shared" si="22"/>
        <v>5929.6</v>
      </c>
      <c r="Y60" s="53">
        <v>441.77</v>
      </c>
      <c r="Z60" s="3">
        <f t="shared" si="26"/>
        <v>1593.75</v>
      </c>
      <c r="AA60" s="35">
        <f t="shared" si="27"/>
        <v>155.49</v>
      </c>
      <c r="AB60" s="36">
        <f t="shared" si="23"/>
        <v>2191.0100000000002</v>
      </c>
    </row>
    <row r="61" spans="1:28" ht="91.5" x14ac:dyDescent="0.35">
      <c r="A61" s="1"/>
      <c r="B61" t="s">
        <v>146</v>
      </c>
      <c r="C61" s="2" t="s">
        <v>147</v>
      </c>
      <c r="D61" s="61" t="s">
        <v>143</v>
      </c>
      <c r="E61" s="3">
        <v>7774.4</v>
      </c>
      <c r="F61" s="71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5930.6</v>
      </c>
      <c r="X61" s="33">
        <f t="shared" si="22"/>
        <v>1843.7999999999993</v>
      </c>
      <c r="Y61" s="53">
        <v>441.77</v>
      </c>
      <c r="Z61" s="3">
        <f t="shared" si="26"/>
        <v>1593.75</v>
      </c>
      <c r="AA61" s="35">
        <f t="shared" si="27"/>
        <v>155.49</v>
      </c>
      <c r="AB61" s="36">
        <f t="shared" si="23"/>
        <v>2191.0100000000002</v>
      </c>
    </row>
    <row r="62" spans="1:28" ht="18.75" x14ac:dyDescent="0.3">
      <c r="A62" s="1"/>
      <c r="B62" s="23" t="s">
        <v>35</v>
      </c>
      <c r="C62" s="40"/>
      <c r="D62" s="41"/>
      <c r="E62" s="42">
        <f>SUM(E56:E61)</f>
        <v>46749.556000000004</v>
      </c>
      <c r="F62" s="42"/>
      <c r="G62" s="42">
        <f>SUM(G56:G61)</f>
        <v>5254.58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30.88</v>
      </c>
      <c r="O62" s="42">
        <f>SUM(O56:O61)</f>
        <v>0</v>
      </c>
      <c r="P62" s="42">
        <f>SUM(P56:P61)</f>
        <v>46718.675999999999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5719.0499999999993</v>
      </c>
      <c r="T62" s="42">
        <f t="shared" si="28"/>
        <v>-0.1</v>
      </c>
      <c r="U62" s="42">
        <f t="shared" si="28"/>
        <v>4492.95</v>
      </c>
      <c r="V62" s="42">
        <f t="shared" si="28"/>
        <v>200</v>
      </c>
      <c r="W62" s="42">
        <f t="shared" si="28"/>
        <v>15666.480000000001</v>
      </c>
      <c r="X62" s="42">
        <f>SUM(X56:X61)</f>
        <v>31052.196</v>
      </c>
      <c r="Y62" s="42">
        <f t="shared" si="28"/>
        <v>2668.03</v>
      </c>
      <c r="Z62" s="42">
        <f t="shared" si="28"/>
        <v>8009.15</v>
      </c>
      <c r="AA62" s="42">
        <f t="shared" si="28"/>
        <v>781.39</v>
      </c>
      <c r="AB62" s="42">
        <f t="shared" si="28"/>
        <v>11458.570000000002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148</v>
      </c>
      <c r="C64" s="40" t="s">
        <v>149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150</v>
      </c>
      <c r="C65" s="28" t="s">
        <v>151</v>
      </c>
      <c r="D65" s="37" t="s">
        <v>152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348.06</v>
      </c>
      <c r="Z65" s="3"/>
      <c r="AA65" s="35"/>
      <c r="AB65" s="36">
        <f t="shared" ref="AB65:AB69" si="30">SUM(Y65:AA65)</f>
        <v>348.06</v>
      </c>
    </row>
    <row r="66" spans="1:28" ht="21" x14ac:dyDescent="0.35">
      <c r="A66" s="1"/>
      <c r="B66" s="37" t="s">
        <v>153</v>
      </c>
      <c r="C66" s="28" t="s">
        <v>154</v>
      </c>
      <c r="D66" s="37" t="s">
        <v>152</v>
      </c>
      <c r="E66" s="29">
        <v>4342.5</v>
      </c>
      <c r="F66" s="71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348.06</v>
      </c>
      <c r="Z66" s="3"/>
      <c r="AA66" s="35"/>
      <c r="AB66" s="36">
        <f t="shared" si="30"/>
        <v>348.06</v>
      </c>
    </row>
    <row r="67" spans="1:28" ht="21" x14ac:dyDescent="0.35">
      <c r="A67" s="1"/>
      <c r="B67" s="37" t="s">
        <v>155</v>
      </c>
      <c r="C67" s="2" t="s">
        <v>156</v>
      </c>
      <c r="D67" s="37" t="s">
        <v>152</v>
      </c>
      <c r="E67" s="29">
        <v>4342.5</v>
      </c>
      <c r="F67" s="71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348.06</v>
      </c>
      <c r="Z67" s="3"/>
      <c r="AA67" s="35"/>
      <c r="AB67" s="36">
        <f t="shared" si="30"/>
        <v>348.06</v>
      </c>
    </row>
    <row r="68" spans="1:28" ht="21" x14ac:dyDescent="0.35">
      <c r="A68" s="1" t="s">
        <v>140</v>
      </c>
      <c r="B68" s="37" t="s">
        <v>157</v>
      </c>
      <c r="C68" s="2" t="s">
        <v>158</v>
      </c>
      <c r="D68" s="37" t="s">
        <v>152</v>
      </c>
      <c r="E68" s="29">
        <v>4342.5</v>
      </c>
      <c r="F68" s="71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348.06</v>
      </c>
      <c r="Z68" s="3"/>
      <c r="AA68" s="35"/>
      <c r="AB68" s="36">
        <f t="shared" si="30"/>
        <v>348.06</v>
      </c>
    </row>
    <row r="69" spans="1:28" ht="31.5" x14ac:dyDescent="0.35">
      <c r="A69" s="1"/>
      <c r="B69" s="37" t="s">
        <v>159</v>
      </c>
      <c r="C69" s="2" t="s">
        <v>160</v>
      </c>
      <c r="D69" s="61" t="s">
        <v>57</v>
      </c>
      <c r="E69" s="3">
        <v>3000</v>
      </c>
      <c r="F69" s="71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322.73</v>
      </c>
      <c r="Z69" s="3"/>
      <c r="AA69" s="35"/>
      <c r="AB69" s="36">
        <f t="shared" si="30"/>
        <v>322.73</v>
      </c>
    </row>
    <row r="70" spans="1:28" ht="18.75" x14ac:dyDescent="0.3">
      <c r="A70" s="1"/>
      <c r="B70" s="23" t="s">
        <v>35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0.04</v>
      </c>
      <c r="U70" s="42">
        <f t="shared" si="32"/>
        <v>0</v>
      </c>
      <c r="V70" s="42">
        <f t="shared" si="32"/>
        <v>0</v>
      </c>
      <c r="W70" s="42">
        <f t="shared" si="32"/>
        <v>1394.9999999999998</v>
      </c>
      <c r="X70" s="42">
        <f t="shared" si="32"/>
        <v>18975</v>
      </c>
      <c r="Y70" s="42">
        <f t="shared" si="32"/>
        <v>1714.97</v>
      </c>
      <c r="Z70" s="42">
        <f t="shared" si="32"/>
        <v>0</v>
      </c>
      <c r="AA70" s="42">
        <f t="shared" si="32"/>
        <v>0</v>
      </c>
      <c r="AB70" s="42">
        <f t="shared" si="32"/>
        <v>1714.97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161</v>
      </c>
      <c r="D72" s="1"/>
      <c r="E72" s="67">
        <f>E9+E25+E32+E53+E62+E70</f>
        <v>344893.35599999997</v>
      </c>
      <c r="F72" s="67">
        <f t="shared" ref="F72:AB72" si="33">F9+F25+F32+F53+F62+F70</f>
        <v>0</v>
      </c>
      <c r="G72" s="67">
        <f t="shared" si="33"/>
        <v>34163.909999999996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125.00999999999998</v>
      </c>
      <c r="O72" s="67">
        <f t="shared" si="33"/>
        <v>0</v>
      </c>
      <c r="P72" s="67">
        <f t="shared" si="33"/>
        <v>344768.34599999996</v>
      </c>
      <c r="Q72" s="67">
        <f t="shared" si="33"/>
        <v>0</v>
      </c>
      <c r="R72" s="67">
        <f t="shared" si="33"/>
        <v>0</v>
      </c>
      <c r="S72" s="67">
        <f t="shared" si="33"/>
        <v>43062.1</v>
      </c>
      <c r="T72" s="67">
        <f t="shared" si="33"/>
        <v>1.37</v>
      </c>
      <c r="U72" s="67">
        <f t="shared" si="33"/>
        <v>35546.94999999999</v>
      </c>
      <c r="V72" s="67">
        <f t="shared" si="33"/>
        <v>200</v>
      </c>
      <c r="W72" s="67">
        <f t="shared" si="33"/>
        <v>128873.34999999999</v>
      </c>
      <c r="X72" s="67">
        <f t="shared" si="33"/>
        <v>215894.99599999998</v>
      </c>
      <c r="Y72" s="67">
        <f t="shared" si="33"/>
        <v>19770.440000000002</v>
      </c>
      <c r="Z72" s="67">
        <f t="shared" si="33"/>
        <v>63366.400000000001</v>
      </c>
      <c r="AA72" s="67">
        <f t="shared" si="33"/>
        <v>6182.079999999999</v>
      </c>
      <c r="AB72" s="67">
        <f t="shared" si="33"/>
        <v>89318.920000000013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162</v>
      </c>
      <c r="D74" s="1"/>
      <c r="E74" s="3">
        <f>E7+E8+E12+E13+E14+E15+E16+E17+E18+E19+E20+E21+E22+E23+E24+E28+E29+E30+E31+E36+E37+E38+E39+E40+E41+E42+E43+E44+E46+E47+E48+E49+E50+E51+E52+8007.06+E58+E59+E60+E61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163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4"/>
      <c r="F83" s="74"/>
      <c r="G83" s="71"/>
      <c r="H83" s="71"/>
      <c r="I83" s="71"/>
      <c r="J83" s="71"/>
      <c r="K83" s="71"/>
      <c r="L83" s="71"/>
      <c r="M83" s="71"/>
      <c r="N83" s="1"/>
      <c r="O83" s="1"/>
      <c r="P83" s="1"/>
      <c r="Q83" s="1"/>
      <c r="R83" s="1"/>
      <c r="S83" s="1"/>
      <c r="T83" s="1"/>
      <c r="U83" s="75"/>
      <c r="V83" s="75"/>
      <c r="W83" s="75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6" t="s">
        <v>164</v>
      </c>
      <c r="F84" s="75"/>
      <c r="G84" s="71"/>
      <c r="H84" s="71"/>
      <c r="I84" s="71"/>
      <c r="J84" s="71"/>
      <c r="K84" s="71"/>
      <c r="L84" s="71"/>
      <c r="M84" s="71"/>
      <c r="N84" s="1"/>
      <c r="O84" s="1"/>
      <c r="P84" s="1"/>
      <c r="Q84" s="1"/>
      <c r="R84" s="1"/>
      <c r="S84" s="1"/>
      <c r="T84" s="1"/>
      <c r="U84" s="1"/>
      <c r="V84" s="1"/>
      <c r="W84" s="1"/>
      <c r="X84" s="77" t="s">
        <v>165</v>
      </c>
      <c r="Y84" s="77"/>
      <c r="Z84" s="71"/>
      <c r="AA84" s="1"/>
      <c r="AB84" s="1"/>
    </row>
    <row r="85" spans="1:28" ht="15.75" x14ac:dyDescent="0.25">
      <c r="A85" s="1"/>
      <c r="B85" s="1"/>
      <c r="C85" s="1"/>
      <c r="D85" s="1"/>
      <c r="E85" s="44" t="s">
        <v>48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166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Quincena</vt:lpstr>
      <vt:lpstr>2da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2022-09-13T19:08:48Z</dcterms:created>
  <dcterms:modified xsi:type="dcterms:W3CDTF">2022-12-02T16:46:53Z</dcterms:modified>
</cp:coreProperties>
</file>